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U:\PSD\OSD\Thema's\opvoeden en opgroeien\VVE\VVE vanaf 2018\VVE 2019\uitbreiding naar 16 uur opdracht\Communicatie uitbreiding 16 uur\"/>
    </mc:Choice>
  </mc:AlternateContent>
  <workbookProtection lockStructure="1"/>
  <bookViews>
    <workbookView xWindow="-120" yWindow="-120" windowWidth="29040" windowHeight="15840"/>
  </bookViews>
  <sheets>
    <sheet name="Aanvraag kindgebonden subsidie" sheetId="10" r:id="rId1"/>
    <sheet name="Minima regeling" sheetId="11" r:id="rId2"/>
    <sheet name="Details subsidie" sheetId="9" r:id="rId3"/>
    <sheet name="Kinderopvangtoeslag tabel 2020" sheetId="13" r:id="rId4"/>
  </sheets>
  <definedNames>
    <definedName name="_xlnm.Print_Area" localSheetId="0">'Aanvraag kindgebonden subsidie'!$A$1:$U$48</definedName>
    <definedName name="_xlnm.Print_Area" localSheetId="1">'Minima regeling'!$A$1:$N$44</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31" i="10"/>
  <c r="B38" i="10"/>
  <c r="K8" i="11"/>
  <c r="K31" i="11"/>
  <c r="K9" i="11"/>
  <c r="K10" i="11"/>
  <c r="K11" i="11"/>
  <c r="K12" i="11"/>
  <c r="K13" i="11"/>
  <c r="K14" i="11"/>
  <c r="K15" i="11"/>
  <c r="K16" i="11"/>
  <c r="K17" i="11"/>
  <c r="K18" i="11"/>
  <c r="K19" i="11"/>
  <c r="K20" i="11"/>
  <c r="K21" i="11"/>
  <c r="K22" i="11"/>
  <c r="K23" i="11"/>
  <c r="K24" i="11"/>
  <c r="K25" i="11"/>
  <c r="K26" i="11"/>
  <c r="K27" i="11"/>
  <c r="K28" i="11"/>
  <c r="K29" i="11"/>
  <c r="K30" i="11"/>
  <c r="F71" i="13"/>
  <c r="E71" i="13"/>
  <c r="F70" i="13"/>
  <c r="E70" i="13"/>
  <c r="F69" i="13"/>
  <c r="E69" i="13"/>
  <c r="F68" i="13"/>
  <c r="E68" i="13"/>
  <c r="F67" i="13"/>
  <c r="E67" i="13"/>
  <c r="F66" i="13"/>
  <c r="E66" i="13"/>
  <c r="F65" i="13"/>
  <c r="E65" i="13"/>
  <c r="F64" i="13"/>
  <c r="E64" i="13"/>
  <c r="F63" i="13"/>
  <c r="E63" i="13"/>
  <c r="F62" i="13"/>
  <c r="E62" i="13"/>
  <c r="F61" i="13"/>
  <c r="E61" i="13"/>
  <c r="F60" i="13"/>
  <c r="E60" i="13"/>
  <c r="F59" i="13"/>
  <c r="E59" i="13"/>
  <c r="F58" i="13"/>
  <c r="E58" i="13"/>
  <c r="F57" i="13"/>
  <c r="E57" i="13"/>
  <c r="F56" i="13"/>
  <c r="E56" i="13"/>
  <c r="F55" i="13"/>
  <c r="E55" i="13"/>
  <c r="F54" i="13"/>
  <c r="E54" i="13"/>
  <c r="F53" i="13"/>
  <c r="E53" i="13"/>
  <c r="F52" i="13"/>
  <c r="E52" i="13"/>
  <c r="F51" i="13"/>
  <c r="E51" i="13"/>
  <c r="F50" i="13"/>
  <c r="E50" i="13"/>
  <c r="F49" i="13"/>
  <c r="E49" i="13"/>
  <c r="F48" i="13"/>
  <c r="E48" i="13"/>
  <c r="F47" i="13"/>
  <c r="E47" i="13"/>
  <c r="F46" i="13"/>
  <c r="E46" i="13"/>
  <c r="F45" i="13"/>
  <c r="E45" i="13"/>
  <c r="F44" i="13"/>
  <c r="E44" i="13"/>
  <c r="F43" i="13"/>
  <c r="E43" i="13"/>
  <c r="F42" i="13"/>
  <c r="E42" i="13"/>
  <c r="F41" i="13"/>
  <c r="E41" i="13"/>
  <c r="F40" i="13"/>
  <c r="E40" i="13"/>
  <c r="F39" i="13"/>
  <c r="E39" i="13"/>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F10" i="13"/>
  <c r="E10" i="13"/>
  <c r="F9" i="13"/>
  <c r="E9" i="13"/>
  <c r="F8" i="13"/>
  <c r="E8" i="13"/>
  <c r="F7" i="13"/>
  <c r="E7" i="13"/>
  <c r="F6" i="13"/>
  <c r="E6" i="13"/>
  <c r="F5" i="13"/>
  <c r="E5" i="13"/>
  <c r="F4" i="13"/>
  <c r="E4" i="13"/>
  <c r="F3" i="13"/>
  <c r="E3" i="13"/>
  <c r="D31" i="11"/>
  <c r="E30" i="10"/>
  <c r="E29" i="10"/>
  <c r="E28" i="10"/>
  <c r="E27" i="10"/>
  <c r="E26" i="10"/>
  <c r="E25" i="10"/>
  <c r="E24" i="10"/>
  <c r="E23" i="10"/>
  <c r="E22" i="10"/>
  <c r="E21" i="10"/>
  <c r="E20" i="10"/>
  <c r="E19" i="10"/>
  <c r="E18" i="10"/>
  <c r="E17" i="10"/>
  <c r="E16" i="10"/>
  <c r="E15" i="10"/>
  <c r="E14" i="10"/>
  <c r="E13" i="10"/>
  <c r="E12" i="10"/>
  <c r="E11" i="10"/>
  <c r="E10" i="10"/>
  <c r="E9" i="10"/>
  <c r="H9" i="11"/>
  <c r="H10" i="11"/>
  <c r="H11" i="11"/>
  <c r="H12" i="11"/>
  <c r="H13" i="11"/>
  <c r="H14" i="11"/>
  <c r="H15" i="11"/>
  <c r="H16" i="11"/>
  <c r="H17" i="11"/>
  <c r="H18" i="11"/>
  <c r="H19" i="11"/>
  <c r="H20" i="11"/>
  <c r="H21" i="11"/>
  <c r="H22" i="11"/>
  <c r="H23" i="11"/>
  <c r="H24" i="11"/>
  <c r="H25" i="11"/>
  <c r="H26" i="11"/>
  <c r="H27" i="11"/>
  <c r="H28" i="11"/>
  <c r="H29" i="11"/>
  <c r="H30" i="11"/>
  <c r="H8" i="11"/>
  <c r="M38" i="10"/>
  <c r="I40" i="10"/>
  <c r="F38" i="10"/>
  <c r="F39" i="10"/>
  <c r="F31" i="11"/>
  <c r="H21" i="9"/>
  <c r="H16" i="9"/>
  <c r="I30" i="11"/>
  <c r="I29" i="11"/>
  <c r="I28" i="11"/>
  <c r="I27" i="11"/>
  <c r="I26" i="11"/>
  <c r="I25" i="11"/>
  <c r="I24" i="11"/>
  <c r="I23" i="11"/>
  <c r="I22" i="11"/>
  <c r="I21" i="11"/>
  <c r="I20" i="11"/>
  <c r="I19" i="11"/>
  <c r="I18" i="11"/>
  <c r="I17" i="11"/>
  <c r="I16" i="11"/>
  <c r="I15" i="11"/>
  <c r="I14" i="11"/>
  <c r="I13" i="11"/>
  <c r="I12" i="11"/>
  <c r="I11" i="11"/>
  <c r="I10" i="11"/>
  <c r="I9" i="11"/>
  <c r="I8" i="11"/>
  <c r="V4" i="11"/>
  <c r="N31" i="10"/>
  <c r="L31" i="10"/>
  <c r="J31" i="10"/>
  <c r="H31" i="10"/>
  <c r="R30" i="10"/>
  <c r="S30" i="10"/>
  <c r="P30" i="10"/>
  <c r="Q30" i="10"/>
  <c r="R29" i="10"/>
  <c r="S29" i="10"/>
  <c r="P29" i="10"/>
  <c r="Q29" i="10"/>
  <c r="R28" i="10"/>
  <c r="S28" i="10"/>
  <c r="P28" i="10"/>
  <c r="Q28" i="10"/>
  <c r="R27" i="10"/>
  <c r="S27" i="10"/>
  <c r="P27" i="10"/>
  <c r="Q27" i="10"/>
  <c r="R26" i="10"/>
  <c r="S26" i="10"/>
  <c r="P26" i="10"/>
  <c r="Q26" i="10"/>
  <c r="R25" i="10"/>
  <c r="S25" i="10"/>
  <c r="P25" i="10"/>
  <c r="Q25" i="10"/>
  <c r="R24" i="10"/>
  <c r="S24" i="10"/>
  <c r="P24" i="10"/>
  <c r="Q24" i="10"/>
  <c r="R23" i="10"/>
  <c r="S23" i="10"/>
  <c r="P23" i="10"/>
  <c r="Q23" i="10"/>
  <c r="R22" i="10"/>
  <c r="S22" i="10"/>
  <c r="P22" i="10"/>
  <c r="Q22" i="10"/>
  <c r="R21" i="10"/>
  <c r="S21" i="10"/>
  <c r="P21" i="10"/>
  <c r="Q21" i="10"/>
  <c r="R20" i="10"/>
  <c r="S20" i="10"/>
  <c r="P20" i="10"/>
  <c r="Q20" i="10"/>
  <c r="R19" i="10"/>
  <c r="S19" i="10"/>
  <c r="P19" i="10"/>
  <c r="Q19" i="10"/>
  <c r="R18" i="10"/>
  <c r="S18" i="10"/>
  <c r="P18" i="10"/>
  <c r="Q18" i="10"/>
  <c r="R17" i="10"/>
  <c r="S17" i="10"/>
  <c r="P17" i="10"/>
  <c r="Q17" i="10"/>
  <c r="R16" i="10"/>
  <c r="S16" i="10"/>
  <c r="P16" i="10"/>
  <c r="Q16" i="10"/>
  <c r="R15" i="10"/>
  <c r="S15" i="10"/>
  <c r="P15" i="10"/>
  <c r="Q15" i="10"/>
  <c r="R14" i="10"/>
  <c r="S14" i="10"/>
  <c r="P14" i="10"/>
  <c r="Q14" i="10"/>
  <c r="R13" i="10"/>
  <c r="S13" i="10"/>
  <c r="P13" i="10"/>
  <c r="Q13" i="10"/>
  <c r="R12" i="10"/>
  <c r="S12" i="10"/>
  <c r="P12" i="10"/>
  <c r="Q12" i="10"/>
  <c r="R11" i="10"/>
  <c r="S11" i="10"/>
  <c r="P11" i="10"/>
  <c r="Q11" i="10"/>
  <c r="R10" i="10"/>
  <c r="S10" i="10"/>
  <c r="P10" i="10"/>
  <c r="Q10" i="10"/>
  <c r="R9" i="10"/>
  <c r="S9" i="10"/>
  <c r="P9" i="10"/>
  <c r="Q9" i="10"/>
  <c r="R8" i="10"/>
  <c r="P8" i="10"/>
  <c r="Q8" i="10"/>
  <c r="V4" i="10"/>
  <c r="D16" i="9"/>
  <c r="I15" i="10"/>
  <c r="I9" i="10"/>
  <c r="I8" i="10"/>
  <c r="I13" i="10"/>
  <c r="G10" i="11"/>
  <c r="G14" i="11"/>
  <c r="G18" i="11"/>
  <c r="G22" i="11"/>
  <c r="G26" i="11"/>
  <c r="G30" i="11"/>
  <c r="E10" i="11"/>
  <c r="E14" i="11"/>
  <c r="L14" i="11"/>
  <c r="E18" i="11"/>
  <c r="E22" i="11"/>
  <c r="E26" i="11"/>
  <c r="G8" i="11"/>
  <c r="E25" i="11"/>
  <c r="G11" i="11"/>
  <c r="G15" i="11"/>
  <c r="G19" i="11"/>
  <c r="G23" i="11"/>
  <c r="G27" i="11"/>
  <c r="E11" i="11"/>
  <c r="L11" i="11"/>
  <c r="E15" i="11"/>
  <c r="E19" i="11"/>
  <c r="E23" i="11"/>
  <c r="E27" i="11"/>
  <c r="L27" i="11"/>
  <c r="E30" i="11"/>
  <c r="G12" i="11"/>
  <c r="G16" i="11"/>
  <c r="G20" i="11"/>
  <c r="G24" i="11"/>
  <c r="G28" i="11"/>
  <c r="E12" i="11"/>
  <c r="E16" i="11"/>
  <c r="L16" i="11"/>
  <c r="E20" i="11"/>
  <c r="E24" i="11"/>
  <c r="E28" i="11"/>
  <c r="G9" i="11"/>
  <c r="G13" i="11"/>
  <c r="G17" i="11"/>
  <c r="G21" i="11"/>
  <c r="G25" i="11"/>
  <c r="G29" i="11"/>
  <c r="E9" i="11"/>
  <c r="E13" i="11"/>
  <c r="E17" i="11"/>
  <c r="E21" i="11"/>
  <c r="L21" i="11"/>
  <c r="E29" i="11"/>
  <c r="E8" i="11"/>
  <c r="I31" i="11"/>
  <c r="J31" i="11"/>
  <c r="R5" i="11"/>
  <c r="H31" i="11"/>
  <c r="Q31" i="10"/>
  <c r="D21" i="9"/>
  <c r="K30" i="10"/>
  <c r="K28" i="10"/>
  <c r="K26" i="10"/>
  <c r="K24" i="10"/>
  <c r="K22" i="10"/>
  <c r="K20" i="10"/>
  <c r="K18" i="10"/>
  <c r="K16" i="10"/>
  <c r="K14" i="10"/>
  <c r="K12" i="10"/>
  <c r="K10" i="10"/>
  <c r="K8" i="10"/>
  <c r="I28" i="10"/>
  <c r="I26" i="10"/>
  <c r="I16" i="10"/>
  <c r="I30" i="10"/>
  <c r="I24" i="10"/>
  <c r="I22" i="10"/>
  <c r="I20" i="10"/>
  <c r="I18" i="10"/>
  <c r="I14" i="10"/>
  <c r="I12" i="10"/>
  <c r="I10" i="10"/>
  <c r="K29" i="10"/>
  <c r="K27" i="10"/>
  <c r="K25" i="10"/>
  <c r="K23" i="10"/>
  <c r="K21" i="10"/>
  <c r="K19" i="10"/>
  <c r="K17" i="10"/>
  <c r="K15" i="10"/>
  <c r="K13" i="10"/>
  <c r="K11" i="10"/>
  <c r="K9" i="10"/>
  <c r="V5" i="10"/>
  <c r="I29" i="10"/>
  <c r="I27" i="10"/>
  <c r="I25" i="10"/>
  <c r="I23" i="10"/>
  <c r="I21" i="10"/>
  <c r="I19" i="10"/>
  <c r="I17" i="10"/>
  <c r="R31" i="10"/>
  <c r="S8" i="10"/>
  <c r="S31" i="10"/>
  <c r="I11" i="10"/>
  <c r="P31" i="10"/>
  <c r="L20" i="11"/>
  <c r="M20" i="11"/>
  <c r="L17" i="11"/>
  <c r="M17" i="11"/>
  <c r="L26" i="11"/>
  <c r="L10" i="11"/>
  <c r="L15" i="11"/>
  <c r="M15" i="11"/>
  <c r="L30" i="11"/>
  <c r="M30" i="11"/>
  <c r="L8" i="11"/>
  <c r="L13" i="11"/>
  <c r="M13" i="11"/>
  <c r="L28" i="11"/>
  <c r="M28" i="11"/>
  <c r="L12" i="11"/>
  <c r="M12" i="11"/>
  <c r="L23" i="11"/>
  <c r="M23" i="11"/>
  <c r="L22" i="11"/>
  <c r="M22" i="11"/>
  <c r="L29" i="11"/>
  <c r="M29" i="11"/>
  <c r="L9" i="11"/>
  <c r="M9" i="11"/>
  <c r="L24" i="11"/>
  <c r="M24" i="11"/>
  <c r="L19" i="11"/>
  <c r="M19" i="11"/>
  <c r="L25" i="11"/>
  <c r="M25" i="11"/>
  <c r="L18" i="11"/>
  <c r="M18" i="11"/>
  <c r="M27" i="11"/>
  <c r="M21" i="11"/>
  <c r="G31" i="11"/>
  <c r="I31" i="10"/>
  <c r="M11" i="11"/>
  <c r="M16" i="11"/>
  <c r="M14" i="11"/>
  <c r="M26" i="11"/>
  <c r="M10" i="11"/>
  <c r="K31" i="10"/>
  <c r="M8" i="11"/>
  <c r="M31" i="11"/>
  <c r="L31" i="11"/>
  <c r="B34" i="11"/>
  <c r="B37" i="11"/>
  <c r="H22" i="9"/>
  <c r="H17" i="9"/>
  <c r="M16" i="10"/>
  <c r="M10" i="10"/>
  <c r="M14" i="10"/>
  <c r="M8" i="10"/>
  <c r="M27" i="10"/>
  <c r="M25" i="10"/>
  <c r="M21" i="10"/>
  <c r="M9" i="10"/>
  <c r="M26" i="10"/>
  <c r="M18" i="10"/>
  <c r="M24" i="10"/>
  <c r="M11" i="10"/>
  <c r="M13" i="10"/>
  <c r="M30" i="10"/>
  <c r="M22" i="10"/>
  <c r="M19" i="10"/>
  <c r="M23" i="10"/>
  <c r="M12" i="10"/>
  <c r="M17" i="10"/>
  <c r="M29" i="10"/>
  <c r="M15" i="10"/>
  <c r="M28" i="10"/>
  <c r="M20" i="10"/>
  <c r="O18" i="10"/>
  <c r="O29" i="10"/>
  <c r="O25" i="10"/>
  <c r="O21" i="10"/>
  <c r="O17" i="10"/>
  <c r="O13" i="10"/>
  <c r="O9" i="10"/>
  <c r="O30" i="10"/>
  <c r="O26" i="10"/>
  <c r="O22" i="10"/>
  <c r="O14" i="10"/>
  <c r="O10" i="10"/>
  <c r="O16" i="10"/>
  <c r="O8" i="10"/>
  <c r="O27" i="10"/>
  <c r="O23" i="10"/>
  <c r="O19" i="10"/>
  <c r="O15" i="10"/>
  <c r="O11" i="10"/>
  <c r="O28" i="10"/>
  <c r="O24" i="10"/>
  <c r="O20" i="10"/>
  <c r="O12" i="10"/>
  <c r="T29" i="10"/>
  <c r="U29" i="10"/>
  <c r="T11" i="10"/>
  <c r="U11" i="10"/>
  <c r="T9" i="10"/>
  <c r="U9" i="10"/>
  <c r="T20" i="10"/>
  <c r="U20" i="10"/>
  <c r="T17" i="10"/>
  <c r="U17" i="10"/>
  <c r="T22" i="10"/>
  <c r="U22" i="10"/>
  <c r="T24" i="10"/>
  <c r="U24" i="10"/>
  <c r="T21" i="10"/>
  <c r="U21" i="10"/>
  <c r="T14" i="10"/>
  <c r="U14" i="10"/>
  <c r="T19" i="10"/>
  <c r="U19" i="10"/>
  <c r="T8" i="10"/>
  <c r="M31" i="10"/>
  <c r="T28" i="10"/>
  <c r="U28" i="10"/>
  <c r="T12" i="10"/>
  <c r="U12" i="10"/>
  <c r="T30" i="10"/>
  <c r="U30" i="10"/>
  <c r="T18" i="10"/>
  <c r="U18" i="10"/>
  <c r="T25" i="10"/>
  <c r="U25" i="10"/>
  <c r="T10" i="10"/>
  <c r="U10" i="10"/>
  <c r="O31" i="10"/>
  <c r="T15" i="10"/>
  <c r="U15" i="10"/>
  <c r="T23" i="10"/>
  <c r="U23" i="10"/>
  <c r="T13" i="10"/>
  <c r="U13" i="10"/>
  <c r="T26" i="10"/>
  <c r="U26" i="10"/>
  <c r="T27" i="10"/>
  <c r="U27" i="10"/>
  <c r="T16" i="10"/>
  <c r="U16" i="10"/>
  <c r="U8" i="10"/>
  <c r="U31" i="10"/>
  <c r="T31" i="10"/>
  <c r="B34" i="10"/>
  <c r="B39" i="10"/>
  <c r="B42" i="10"/>
</calcChain>
</file>

<file path=xl/sharedStrings.xml><?xml version="1.0" encoding="utf-8"?>
<sst xmlns="http://schemas.openxmlformats.org/spreadsheetml/2006/main" count="118" uniqueCount="78">
  <si>
    <t>AANVRAAG Subsidie</t>
  </si>
  <si>
    <t xml:space="preserve">Betreft periode van </t>
  </si>
  <si>
    <t>t/m</t>
  </si>
  <si>
    <t>Locatie</t>
  </si>
  <si>
    <t>aantal
kinderen</t>
  </si>
  <si>
    <t>Weken per jaar</t>
  </si>
  <si>
    <t>Lrk nummer</t>
  </si>
  <si>
    <t>Totaal aantal
kinderen</t>
  </si>
  <si>
    <r>
      <t xml:space="preserve">Totaal Gemeente in </t>
    </r>
    <r>
      <rPr>
        <b/>
        <strike/>
        <sz val="10"/>
        <color theme="1"/>
        <rFont val="Arial"/>
        <family val="2"/>
      </rPr>
      <t>€</t>
    </r>
  </si>
  <si>
    <t>Totaal ouders in €</t>
  </si>
  <si>
    <t>Voorschot per kwartaal:</t>
  </si>
  <si>
    <t>Voorlopige subsidie:</t>
  </si>
  <si>
    <t>Naam organisatie:</t>
  </si>
  <si>
    <t>Datum:</t>
  </si>
  <si>
    <t>Plaats:</t>
  </si>
  <si>
    <t>Naam invuller:</t>
  </si>
  <si>
    <t>Handtekening:</t>
  </si>
  <si>
    <t>Ouderbijdrage 
in €</t>
  </si>
  <si>
    <r>
      <t xml:space="preserve"> Subsidie Gemeente in </t>
    </r>
    <r>
      <rPr>
        <b/>
        <strike/>
        <sz val="10"/>
        <color theme="1"/>
        <rFont val="Arial"/>
        <family val="2"/>
      </rPr>
      <t>€</t>
    </r>
  </si>
  <si>
    <t>KOT (Alleen extra toeslag per uur normtarief t.o.v. kostprijs).</t>
  </si>
  <si>
    <t>Niet KOT (Gemeentelijke toeslag tot normtarief + extra toeslag per uur).</t>
  </si>
  <si>
    <t>Organisatie</t>
  </si>
  <si>
    <t>Aantal uren Afname 8 uur p/wk</t>
  </si>
  <si>
    <t>Aantal uren Afname 16 uur p/wk</t>
  </si>
  <si>
    <t>KOT Niet-Doelgroep (regulier)</t>
  </si>
  <si>
    <t>Niet-KOT Niet-doelgroep (regulier)</t>
  </si>
  <si>
    <t>KOT Niet Geïndiceerd</t>
  </si>
  <si>
    <t>KOT Geïndiceerd</t>
  </si>
  <si>
    <t>Niet KOT Niet Geïndiceerd</t>
  </si>
  <si>
    <t>Niet KOT Geïndiceerd</t>
  </si>
  <si>
    <t>KOT-Doelgroep (Geïndiceerd)</t>
  </si>
  <si>
    <t>Niet-KOT Doelgroep  (Geïndiceerd)</t>
  </si>
  <si>
    <t>Afname 
8 uur</t>
  </si>
  <si>
    <t>Afname 
16 uur</t>
  </si>
  <si>
    <t>Jaar 2020</t>
  </si>
  <si>
    <t>PROGNOSE SUBSIDIE-AANVRAAG VVE 2020</t>
  </si>
  <si>
    <t>Kinderopvangtoeslag (normtarief) 2020</t>
  </si>
  <si>
    <t>KOT Ouders</t>
  </si>
  <si>
    <t>Niet KOT Ouders</t>
  </si>
  <si>
    <t>KOT (Extra toeslag per uur + 8 uur volledige kostprijs )</t>
  </si>
  <si>
    <t>Niet KOT (Gemeentelijke toeslag tot normtarief + 8 uur volledige kostprijs).</t>
  </si>
  <si>
    <t>Details subsidie aanvraag Kindgebonden subsidie 2020 Gemeente Helmond</t>
  </si>
  <si>
    <t>Extra toeslag Gemeente Helmond</t>
  </si>
  <si>
    <t>Minima regeling  (hoogte jaarinkomen tot )</t>
  </si>
  <si>
    <t>Subsidie benodigd bij afname 8 uur</t>
  </si>
  <si>
    <t>Subsidie benodigd bij afname 16 uur</t>
  </si>
  <si>
    <t>Subsidie benodigd bij afname 8 uur (Minima regeling)</t>
  </si>
  <si>
    <t>Subsidie benodigd bij afname 16 uur (Minima regeling)</t>
  </si>
  <si>
    <t>Niet KOT 
Niet Geïndiceerd
'Minima REGELING'</t>
  </si>
  <si>
    <t>Niet KOT 
Geïndiceerd
'Minima regeling'</t>
  </si>
  <si>
    <t>Indien deze locatie meer dan 50% doelgroep peuters bezetting heeft per jaar,</t>
  </si>
  <si>
    <t>Aantal groepen</t>
  </si>
  <si>
    <t xml:space="preserve">Totaal aantal groepen met &gt;50% doelgroeppeuters </t>
  </si>
  <si>
    <r>
      <t xml:space="preserve">VVE Locatie &gt; 50% Doelgroeppeuters
</t>
    </r>
    <r>
      <rPr>
        <sz val="7"/>
        <color theme="1"/>
        <rFont val="Arial Black"/>
        <family val="2"/>
      </rPr>
      <t>(Ja/Nee via uitklapscherm)</t>
    </r>
  </si>
  <si>
    <t>Minima regeling</t>
  </si>
  <si>
    <t>gezamenlijk toetsings inkomen vanaf</t>
  </si>
  <si>
    <t>gezamenlijk toetsings inkomen tot</t>
  </si>
  <si>
    <t>eerste kind</t>
  </si>
  <si>
    <t>Volgende   kind</t>
  </si>
  <si>
    <t>Bedrag 1ste kind</t>
  </si>
  <si>
    <t>Bedrag volgend kind</t>
  </si>
  <si>
    <t>-</t>
  </si>
  <si>
    <t>€ en hoger</t>
  </si>
  <si>
    <t>06-09-2019: Voorlopige tabel. Moet nog vastgesteld worden</t>
  </si>
  <si>
    <t>Adres</t>
  </si>
  <si>
    <t>Postcode, woonplaats</t>
  </si>
  <si>
    <t>Telefoonnummer</t>
  </si>
  <si>
    <t>Emailadres</t>
  </si>
  <si>
    <t>Rechtpersoonlijkheid</t>
  </si>
  <si>
    <t xml:space="preserve">Kvk </t>
  </si>
  <si>
    <t>Naam aanvrager/contactpers.</t>
  </si>
  <si>
    <t>…....................................</t>
  </si>
  <si>
    <r>
      <t xml:space="preserve">Start 16-uurs opvang
</t>
    </r>
    <r>
      <rPr>
        <b/>
        <sz val="10"/>
        <color theme="1"/>
        <rFont val="Arial Black"/>
        <family val="2"/>
      </rPr>
      <t>(dd-mm-yyyy)</t>
    </r>
  </si>
  <si>
    <t>Telnr.</t>
  </si>
  <si>
    <t>Gemiddelde Ouderbijdrage per uur niet KOT</t>
  </si>
  <si>
    <t>IBAN</t>
  </si>
  <si>
    <t>dan ontvangen alle  VVE groepen van deze locatie een bijdrage van € 4.800,-</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</si>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</sst>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quot;€&quot;\ * #,##0_ ;_ &quot;€&quot;\ * \-#,##0_ ;_ &quot;€&quot;\ * &quot;-&quot;??_ ;_ @_ "/>
    <numFmt numFmtId="165" formatCode="&quot;€&quot;\ #,##0"/>
    <numFmt numFmtId="166" formatCode="&quot;€&quot;\ #,##0.00"/>
    <numFmt numFmtId="167" formatCode="0.0%"/>
    <numFmt numFmtId="168" formatCode="_ [$€-413]\ * #,##0_ ;_ [$€-413]\ * \-#,##0_ ;_ [$€-413]\ * &quot;-&quot;??_ ;_ @_ "/>
    <numFmt numFmtId="169" formatCode="_ [$€-413]\ * #,##0.00_ ;_ [$€-413]\ * \-#,##0.00_ ;_ [$€-413]\ * &quot;-&quot;??_ ;_ @_ "/>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9"/>
      <color theme="1"/>
      <name val="Arial"/>
      <family val="2"/>
    </font>
    <font>
      <sz val="10"/>
      <color theme="1"/>
      <name val="Arial Black"/>
      <family val="2"/>
    </font>
    <font>
      <b/>
      <sz val="10"/>
      <color theme="1"/>
      <name val="Arial"/>
      <family val="2"/>
    </font>
    <font>
      <sz val="8"/>
      <color theme="1"/>
      <name val="Calibri"/>
      <family val="2"/>
      <scheme val="minor"/>
    </font>
    <font>
      <sz val="11"/>
      <color theme="5" tint="-0.249977111117893"/>
      <name val="Calibri"/>
      <family val="2"/>
      <scheme val="minor"/>
    </font>
    <font>
      <sz val="10"/>
      <color theme="1"/>
      <name val="Calibri"/>
      <family val="2"/>
      <scheme val="minor"/>
    </font>
    <font>
      <b/>
      <strike/>
      <sz val="10"/>
      <color theme="1"/>
      <name val="Arial"/>
      <family val="2"/>
    </font>
    <font>
      <sz val="11"/>
      <name val="Calibri"/>
      <family val="2"/>
      <scheme val="minor"/>
    </font>
    <font>
      <b/>
      <sz val="8.5"/>
      <color theme="1"/>
      <name val="Lucida Sans"/>
      <family val="2"/>
    </font>
    <font>
      <b/>
      <sz val="8.5"/>
      <name val="Lucida Sans"/>
      <family val="2"/>
    </font>
    <font>
      <sz val="8.5"/>
      <name val="Lucida Sans"/>
      <family val="2"/>
    </font>
    <font>
      <b/>
      <sz val="11"/>
      <name val="Calibri"/>
      <family val="2"/>
      <scheme val="minor"/>
    </font>
    <font>
      <b/>
      <u/>
      <sz val="14"/>
      <name val="Calibri"/>
      <family val="2"/>
      <scheme val="minor"/>
    </font>
    <font>
      <sz val="11"/>
      <color theme="0"/>
      <name val="Calibri"/>
      <family val="2"/>
      <scheme val="minor"/>
    </font>
    <font>
      <sz val="11"/>
      <color rgb="FFFF0000"/>
      <name val="Calibri"/>
      <family val="2"/>
      <scheme val="minor"/>
    </font>
    <font>
      <b/>
      <sz val="11"/>
      <color rgb="FFFF0000"/>
      <name val="Arial"/>
      <family val="2"/>
    </font>
    <font>
      <sz val="11"/>
      <color rgb="FF666666"/>
      <name val="Courier New"/>
      <family val="3"/>
    </font>
    <font>
      <sz val="11"/>
      <color theme="2" tint="-0.249977111117893"/>
      <name val="Calibri"/>
      <family val="2"/>
      <scheme val="minor"/>
    </font>
    <font>
      <b/>
      <sz val="8.5"/>
      <color theme="2" tint="-0.249977111117893"/>
      <name val="Lucida Sans"/>
      <family val="2"/>
    </font>
    <font>
      <b/>
      <sz val="8.5"/>
      <color theme="0"/>
      <name val="Lucida Sans"/>
      <family val="2"/>
    </font>
    <font>
      <sz val="7"/>
      <color theme="1"/>
      <name val="Arial Black"/>
      <family val="2"/>
    </font>
    <font>
      <b/>
      <sz val="9"/>
      <color rgb="FF000000"/>
      <name val="Arial"/>
      <family val="2"/>
    </font>
    <font>
      <sz val="10"/>
      <color rgb="FF000000"/>
      <name val="Calibri"/>
      <family val="2"/>
      <scheme val="minor"/>
    </font>
    <font>
      <b/>
      <sz val="9"/>
      <color theme="1"/>
      <name val="Calibri"/>
      <family val="2"/>
      <scheme val="minor"/>
    </font>
    <font>
      <sz val="8"/>
      <color theme="1"/>
      <name val="Lucida Sans"/>
      <family val="2"/>
    </font>
    <font>
      <b/>
      <sz val="10"/>
      <color theme="1"/>
      <name val="Arial Black"/>
      <family val="2"/>
    </font>
    <font>
      <sz val="8"/>
      <color rgb="FF000000"/>
      <name val="Segoe UI"/>
      <family val="2"/>
    </font>
    <font>
      <sz val="8.5"/>
      <color theme="1"/>
      <name val="Lucida Sans"/>
      <family val="2"/>
    </font>
  </fonts>
  <fills count="12">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60">
    <xf numFmtId="0" fontId="0" fillId="0" borderId="0" xfId="0"/>
    <xf numFmtId="0" fontId="0" fillId="0" borderId="12" xfId="0" applyFont="1" applyBorder="1" applyAlignment="1" applyProtection="1">
      <alignment horizontal="center"/>
      <protection locked="0"/>
    </xf>
    <xf numFmtId="0" fontId="0" fillId="0" borderId="16" xfId="0" applyBorder="1" applyAlignment="1" applyProtection="1">
      <alignment horizontal="center"/>
      <protection locked="0"/>
    </xf>
    <xf numFmtId="0" fontId="11" fillId="3" borderId="0" xfId="0" applyNumberFormat="1" applyFont="1" applyFill="1" applyBorder="1" applyProtection="1"/>
    <xf numFmtId="0" fontId="15" fillId="8" borderId="30" xfId="0" applyNumberFormat="1" applyFont="1" applyFill="1" applyBorder="1" applyProtection="1"/>
    <xf numFmtId="0" fontId="11" fillId="8" borderId="27" xfId="0" applyNumberFormat="1" applyFont="1" applyFill="1" applyBorder="1" applyProtection="1"/>
    <xf numFmtId="0" fontId="11" fillId="8" borderId="29" xfId="0" applyNumberFormat="1" applyFont="1" applyFill="1" applyBorder="1" applyProtection="1"/>
    <xf numFmtId="0" fontId="11" fillId="9" borderId="37" xfId="0" applyNumberFormat="1" applyFont="1" applyFill="1" applyBorder="1" applyProtection="1"/>
    <xf numFmtId="0" fontId="11" fillId="9" borderId="39" xfId="0" applyNumberFormat="1" applyFont="1" applyFill="1" applyBorder="1" applyProtection="1"/>
    <xf numFmtId="0" fontId="11" fillId="9" borderId="40" xfId="0" applyNumberFormat="1" applyFont="1" applyFill="1" applyBorder="1" applyProtection="1"/>
    <xf numFmtId="0" fontId="11" fillId="9" borderId="41" xfId="0" applyNumberFormat="1" applyFont="1" applyFill="1" applyBorder="1" applyProtection="1"/>
    <xf numFmtId="0" fontId="11" fillId="9" borderId="42" xfId="0" applyNumberFormat="1" applyFont="1" applyFill="1" applyBorder="1" applyProtection="1"/>
    <xf numFmtId="0" fontId="11" fillId="9" borderId="44" xfId="0" applyNumberFormat="1" applyFont="1" applyFill="1" applyBorder="1" applyProtection="1"/>
    <xf numFmtId="0" fontId="16" fillId="3" borderId="0" xfId="0" applyNumberFormat="1" applyFont="1" applyFill="1" applyBorder="1" applyProtection="1"/>
    <xf numFmtId="166" fontId="11" fillId="3" borderId="0" xfId="0" applyNumberFormat="1" applyFont="1" applyFill="1" applyBorder="1" applyProtection="1"/>
    <xf numFmtId="0" fontId="11" fillId="3" borderId="30" xfId="0" applyNumberFormat="1" applyFont="1" applyFill="1" applyBorder="1" applyProtection="1"/>
    <xf numFmtId="166" fontId="11" fillId="3" borderId="27" xfId="0" applyNumberFormat="1" applyFont="1" applyFill="1" applyBorder="1" applyProtection="1"/>
    <xf numFmtId="0" fontId="11" fillId="3" borderId="29" xfId="0" applyNumberFormat="1" applyFont="1" applyFill="1" applyBorder="1" applyProtection="1"/>
    <xf numFmtId="0" fontId="12" fillId="0" borderId="0" xfId="0" applyFont="1" applyAlignment="1" applyProtection="1"/>
    <xf numFmtId="164" fontId="12" fillId="4" borderId="32" xfId="0" applyNumberFormat="1" applyFont="1" applyFill="1" applyBorder="1" applyAlignment="1" applyProtection="1"/>
    <xf numFmtId="0" fontId="0" fillId="0" borderId="0" xfId="0" applyAlignment="1" applyProtection="1"/>
    <xf numFmtId="0" fontId="7" fillId="7" borderId="8" xfId="0" applyFont="1" applyFill="1" applyBorder="1" applyAlignment="1" applyProtection="1">
      <alignment horizontal="center" wrapText="1"/>
    </xf>
    <xf numFmtId="0" fontId="8" fillId="7" borderId="7" xfId="0" applyFont="1" applyFill="1" applyBorder="1" applyAlignment="1" applyProtection="1">
      <alignment horizontal="center" wrapText="1"/>
    </xf>
    <xf numFmtId="1" fontId="7" fillId="6" borderId="8" xfId="0" applyNumberFormat="1" applyFont="1" applyFill="1" applyBorder="1" applyAlignment="1" applyProtection="1">
      <alignment horizontal="center" wrapText="1"/>
    </xf>
    <xf numFmtId="0" fontId="8" fillId="6" borderId="7" xfId="0" applyFont="1" applyFill="1" applyBorder="1" applyAlignment="1" applyProtection="1">
      <alignment horizontal="center" wrapText="1"/>
    </xf>
    <xf numFmtId="164" fontId="1" fillId="0" borderId="28" xfId="1" applyNumberFormat="1" applyFont="1" applyBorder="1" applyAlignment="1" applyProtection="1">
      <alignment horizontal="center"/>
    </xf>
    <xf numFmtId="165" fontId="0" fillId="0" borderId="13" xfId="0" applyNumberFormat="1" applyBorder="1" applyAlignment="1" applyProtection="1"/>
    <xf numFmtId="164" fontId="0" fillId="0" borderId="0" xfId="0" applyNumberFormat="1" applyAlignment="1" applyProtection="1"/>
    <xf numFmtId="0" fontId="2" fillId="0" borderId="19" xfId="0" applyFont="1" applyBorder="1" applyAlignment="1" applyProtection="1"/>
    <xf numFmtId="0" fontId="2" fillId="0" borderId="20" xfId="0" applyFont="1" applyBorder="1" applyAlignment="1" applyProtection="1"/>
    <xf numFmtId="0" fontId="2" fillId="0" borderId="27" xfId="0" applyFont="1" applyBorder="1" applyAlignment="1" applyProtection="1"/>
    <xf numFmtId="0" fontId="2" fillId="0" borderId="22" xfId="0" applyFont="1" applyBorder="1" applyAlignment="1" applyProtection="1">
      <alignment horizontal="center"/>
    </xf>
    <xf numFmtId="164" fontId="2" fillId="0" borderId="21" xfId="0" applyNumberFormat="1" applyFont="1" applyBorder="1" applyAlignment="1" applyProtection="1"/>
    <xf numFmtId="165" fontId="2" fillId="0" borderId="23" xfId="0" applyNumberFormat="1" applyFont="1" applyBorder="1" applyAlignment="1" applyProtection="1"/>
    <xf numFmtId="0" fontId="11" fillId="9" borderId="38" xfId="0" applyNumberFormat="1" applyFont="1" applyFill="1" applyBorder="1" applyProtection="1">
      <protection locked="0"/>
    </xf>
    <xf numFmtId="166" fontId="11" fillId="9" borderId="0" xfId="1" applyNumberFormat="1" applyFont="1" applyFill="1" applyBorder="1" applyProtection="1">
      <protection locked="0"/>
    </xf>
    <xf numFmtId="1" fontId="11" fillId="9" borderId="0" xfId="0" applyNumberFormat="1" applyFont="1" applyFill="1" applyBorder="1" applyProtection="1">
      <protection locked="0"/>
    </xf>
    <xf numFmtId="0" fontId="17" fillId="0" borderId="0" xfId="0" applyFont="1" applyAlignment="1" applyProtection="1"/>
    <xf numFmtId="0" fontId="3" fillId="0" borderId="1" xfId="0" applyFont="1" applyBorder="1" applyAlignment="1" applyProtection="1">
      <alignment horizontal="left"/>
    </xf>
    <xf numFmtId="0" fontId="3" fillId="0" borderId="2" xfId="0" applyFont="1" applyBorder="1" applyAlignment="1" applyProtection="1">
      <alignment horizontal="left"/>
    </xf>
    <xf numFmtId="1" fontId="11" fillId="9" borderId="43" xfId="0" applyNumberFormat="1" applyFont="1" applyFill="1" applyBorder="1" applyProtection="1">
      <protection locked="0"/>
    </xf>
    <xf numFmtId="0" fontId="18" fillId="0" borderId="0" xfId="0" applyFont="1" applyAlignment="1" applyProtection="1"/>
    <xf numFmtId="0" fontId="11" fillId="0" borderId="29" xfId="0" applyNumberFormat="1" applyFont="1" applyFill="1" applyBorder="1" applyProtection="1"/>
    <xf numFmtId="164" fontId="9" fillId="0" borderId="24" xfId="1" applyNumberFormat="1" applyFont="1" applyBorder="1" applyAlignment="1" applyProtection="1">
      <alignment horizontal="center"/>
    </xf>
    <xf numFmtId="1" fontId="9" fillId="0" borderId="24" xfId="1" applyNumberFormat="1" applyFont="1" applyBorder="1" applyAlignment="1" applyProtection="1">
      <alignment horizontal="center"/>
    </xf>
    <xf numFmtId="0" fontId="2" fillId="0" borderId="56" xfId="0" applyFont="1" applyBorder="1" applyAlignment="1" applyProtection="1">
      <alignment horizontal="center"/>
    </xf>
    <xf numFmtId="1" fontId="9" fillId="0" borderId="57" xfId="1" applyNumberFormat="1" applyFont="1" applyBorder="1" applyAlignment="1" applyProtection="1">
      <alignment horizontal="center"/>
    </xf>
    <xf numFmtId="1" fontId="9" fillId="0" borderId="13" xfId="1" applyNumberFormat="1" applyFont="1" applyBorder="1" applyAlignment="1" applyProtection="1">
      <alignment horizontal="center"/>
    </xf>
    <xf numFmtId="1" fontId="2" fillId="0" borderId="23" xfId="0" applyNumberFormat="1" applyFont="1" applyBorder="1" applyAlignment="1" applyProtection="1">
      <alignment horizontal="center"/>
    </xf>
    <xf numFmtId="0" fontId="2" fillId="0" borderId="2" xfId="0" applyFont="1" applyBorder="1" applyAlignment="1" applyProtection="1"/>
    <xf numFmtId="0" fontId="3" fillId="0" borderId="3" xfId="0" applyFont="1" applyBorder="1" applyAlignment="1" applyProtection="1">
      <alignment horizontal="left"/>
    </xf>
    <xf numFmtId="0" fontId="4" fillId="0" borderId="1" xfId="0" applyFont="1" applyBorder="1" applyAlignment="1" applyProtection="1">
      <alignment horizontal="left"/>
    </xf>
    <xf numFmtId="0" fontId="4" fillId="0" borderId="2" xfId="0" applyFont="1" applyBorder="1" applyAlignment="1" applyProtection="1">
      <alignment horizontal="left"/>
    </xf>
    <xf numFmtId="14" fontId="4" fillId="0" borderId="2" xfId="0" applyNumberFormat="1" applyFont="1" applyBorder="1" applyAlignment="1" applyProtection="1"/>
    <xf numFmtId="0" fontId="4" fillId="0" borderId="2" xfId="0" applyFont="1" applyBorder="1" applyAlignment="1" applyProtection="1"/>
    <xf numFmtId="0" fontId="14" fillId="0" borderId="31" xfId="0" quotePrefix="1" applyFont="1" applyBorder="1" applyAlignment="1" applyProtection="1">
      <alignment horizontal="left"/>
    </xf>
    <xf numFmtId="0" fontId="14" fillId="0" borderId="35" xfId="0" quotePrefix="1" applyFont="1" applyBorder="1" applyAlignment="1" applyProtection="1">
      <alignment horizontal="left"/>
    </xf>
    <xf numFmtId="0" fontId="14" fillId="0" borderId="35" xfId="0" applyFont="1" applyBorder="1" applyAlignment="1" applyProtection="1">
      <alignment horizontal="left"/>
    </xf>
    <xf numFmtId="0" fontId="14" fillId="0" borderId="36" xfId="0" applyFont="1" applyBorder="1" applyAlignment="1" applyProtection="1">
      <alignment horizontal="left"/>
    </xf>
    <xf numFmtId="0" fontId="0" fillId="0" borderId="2" xfId="0" applyBorder="1" applyAlignment="1" applyProtection="1"/>
    <xf numFmtId="0" fontId="18" fillId="0" borderId="3" xfId="0" applyFont="1" applyBorder="1" applyAlignment="1" applyProtection="1"/>
    <xf numFmtId="14" fontId="4" fillId="0" borderId="2" xfId="0" applyNumberFormat="1" applyFont="1" applyBorder="1" applyAlignment="1" applyProtection="1">
      <alignment horizontal="left"/>
    </xf>
    <xf numFmtId="0" fontId="17" fillId="0" borderId="3" xfId="0" applyFont="1" applyBorder="1" applyAlignment="1" applyProtection="1"/>
    <xf numFmtId="1" fontId="17" fillId="0" borderId="0" xfId="0" applyNumberFormat="1" applyFont="1" applyProtection="1"/>
    <xf numFmtId="0" fontId="17" fillId="0" borderId="0" xfId="0" applyFont="1" applyAlignment="1" applyProtection="1">
      <alignment horizontal="center"/>
    </xf>
    <xf numFmtId="0" fontId="19" fillId="0" borderId="0" xfId="0" applyFont="1" applyBorder="1" applyAlignment="1" applyProtection="1">
      <alignment horizontal="left"/>
    </xf>
    <xf numFmtId="0" fontId="0" fillId="0" borderId="3" xfId="0" applyBorder="1" applyAlignment="1" applyProtection="1"/>
    <xf numFmtId="0" fontId="0" fillId="0" borderId="10" xfId="0" applyBorder="1" applyAlignment="1" applyProtection="1">
      <protection locked="0"/>
    </xf>
    <xf numFmtId="0" fontId="0" fillId="0" borderId="11" xfId="0" applyBorder="1" applyAlignment="1" applyProtection="1">
      <protection locked="0"/>
    </xf>
    <xf numFmtId="0" fontId="0" fillId="0" borderId="24" xfId="0"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0" fontId="0" fillId="0" borderId="25" xfId="0" applyBorder="1" applyAlignment="1" applyProtection="1">
      <protection locked="0"/>
    </xf>
    <xf numFmtId="0" fontId="0" fillId="0" borderId="15" xfId="0" quotePrefix="1" applyBorder="1" applyAlignment="1" applyProtection="1">
      <protection locked="0"/>
    </xf>
    <xf numFmtId="0" fontId="0" fillId="0" borderId="17" xfId="0" applyBorder="1" applyAlignment="1" applyProtection="1">
      <protection locked="0"/>
    </xf>
    <xf numFmtId="0" fontId="0" fillId="0" borderId="18" xfId="0" applyBorder="1" applyAlignment="1" applyProtection="1">
      <protection locked="0"/>
    </xf>
    <xf numFmtId="0" fontId="0" fillId="0" borderId="26" xfId="0" applyBorder="1" applyAlignment="1" applyProtection="1">
      <protection locked="0"/>
    </xf>
    <xf numFmtId="165" fontId="11" fillId="9" borderId="0" xfId="0" applyNumberFormat="1" applyFont="1" applyFill="1" applyBorder="1" applyProtection="1">
      <protection locked="0"/>
    </xf>
    <xf numFmtId="0" fontId="11" fillId="0" borderId="0" xfId="0" applyNumberFormat="1" applyFont="1" applyFill="1" applyBorder="1" applyProtection="1"/>
    <xf numFmtId="0" fontId="11" fillId="3" borderId="40" xfId="0" applyNumberFormat="1" applyFont="1" applyFill="1" applyBorder="1" applyProtection="1"/>
    <xf numFmtId="0" fontId="11" fillId="3" borderId="41" xfId="0" applyNumberFormat="1" applyFont="1" applyFill="1" applyBorder="1" applyProtection="1"/>
    <xf numFmtId="164" fontId="2" fillId="0" borderId="27" xfId="0" applyNumberFormat="1" applyFont="1" applyBorder="1" applyAlignment="1" applyProtection="1"/>
    <xf numFmtId="0" fontId="2" fillId="0" borderId="0" xfId="0" applyFont="1" applyBorder="1" applyAlignment="1" applyProtection="1"/>
    <xf numFmtId="164" fontId="12" fillId="0" borderId="0" xfId="0" applyNumberFormat="1" applyFont="1" applyFill="1" applyBorder="1" applyAlignment="1" applyProtection="1"/>
    <xf numFmtId="0" fontId="21" fillId="0" borderId="0" xfId="0" applyFont="1" applyAlignment="1" applyProtection="1"/>
    <xf numFmtId="164" fontId="22" fillId="3" borderId="0" xfId="0" applyNumberFormat="1" applyFont="1" applyFill="1" applyBorder="1" applyAlignment="1" applyProtection="1"/>
    <xf numFmtId="164" fontId="12" fillId="4" borderId="0" xfId="0" applyNumberFormat="1" applyFont="1" applyFill="1" applyBorder="1" applyAlignment="1" applyProtection="1"/>
    <xf numFmtId="0" fontId="0" fillId="0" borderId="24" xfId="0" applyBorder="1" applyAlignment="1" applyProtection="1">
      <alignment horizontal="center"/>
      <protection locked="0"/>
    </xf>
    <xf numFmtId="164" fontId="0" fillId="0" borderId="28" xfId="1" applyNumberFormat="1" applyFont="1" applyBorder="1" applyAlignment="1" applyProtection="1">
      <alignment horizontal="center"/>
    </xf>
    <xf numFmtId="0" fontId="5" fillId="0" borderId="37" xfId="0" applyFont="1" applyBorder="1" applyAlignment="1" applyProtection="1">
      <alignment horizontal="center" wrapText="1"/>
    </xf>
    <xf numFmtId="0" fontId="5" fillId="0" borderId="42" xfId="0" applyFont="1" applyBorder="1" applyAlignment="1" applyProtection="1">
      <alignment horizontal="center" wrapText="1"/>
    </xf>
    <xf numFmtId="0" fontId="12" fillId="4" borderId="32" xfId="0" applyFont="1" applyFill="1" applyBorder="1" applyAlignment="1" applyProtection="1"/>
    <xf numFmtId="0" fontId="0" fillId="4" borderId="2" xfId="0" applyFill="1" applyBorder="1" applyAlignment="1" applyProtection="1"/>
    <xf numFmtId="0" fontId="0" fillId="4" borderId="32" xfId="0" applyFill="1" applyBorder="1" applyAlignment="1" applyProtection="1"/>
    <xf numFmtId="164" fontId="23" fillId="3" borderId="0" xfId="0" applyNumberFormat="1" applyFont="1" applyFill="1" applyBorder="1" applyAlignment="1" applyProtection="1"/>
    <xf numFmtId="0" fontId="0" fillId="0" borderId="62" xfId="0" applyBorder="1" applyAlignment="1" applyProtection="1">
      <protection locked="0"/>
    </xf>
    <xf numFmtId="0" fontId="0" fillId="0" borderId="63" xfId="0" applyBorder="1" applyAlignment="1" applyProtection="1">
      <protection locked="0"/>
    </xf>
    <xf numFmtId="0" fontId="0" fillId="0" borderId="63" xfId="0" quotePrefix="1" applyBorder="1" applyAlignment="1" applyProtection="1">
      <protection locked="0"/>
    </xf>
    <xf numFmtId="0" fontId="0" fillId="0" borderId="64" xfId="0" applyBorder="1" applyAlignment="1" applyProtection="1">
      <protection locked="0"/>
    </xf>
    <xf numFmtId="0" fontId="0" fillId="0" borderId="46"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65" xfId="0" applyBorder="1" applyAlignment="1" applyProtection="1">
      <alignment horizontal="center"/>
      <protection locked="0"/>
    </xf>
    <xf numFmtId="0" fontId="0" fillId="0" borderId="65" xfId="0" quotePrefix="1" applyBorder="1" applyAlignment="1" applyProtection="1">
      <alignment horizontal="center"/>
      <protection locked="0"/>
    </xf>
    <xf numFmtId="0" fontId="2" fillId="0" borderId="56" xfId="0" applyFont="1" applyBorder="1" applyAlignment="1" applyProtection="1"/>
    <xf numFmtId="0" fontId="2" fillId="0" borderId="66" xfId="0" applyFont="1" applyBorder="1" applyAlignment="1" applyProtection="1">
      <alignment horizontal="center"/>
    </xf>
    <xf numFmtId="0" fontId="0" fillId="0" borderId="60" xfId="0" applyBorder="1" applyAlignment="1" applyProtection="1">
      <alignment horizontal="center"/>
      <protection locked="0"/>
    </xf>
    <xf numFmtId="0" fontId="0" fillId="0" borderId="67" xfId="0" applyBorder="1" applyAlignment="1" applyProtection="1">
      <alignment horizontal="center"/>
      <protection locked="0"/>
    </xf>
    <xf numFmtId="0" fontId="2" fillId="0" borderId="23" xfId="0" applyFont="1" applyBorder="1" applyAlignment="1" applyProtection="1"/>
    <xf numFmtId="0" fontId="2" fillId="0" borderId="23" xfId="0" applyFont="1" applyBorder="1" applyAlignment="1" applyProtection="1">
      <alignment horizontal="center"/>
    </xf>
    <xf numFmtId="168" fontId="12" fillId="4" borderId="32" xfId="1" applyNumberFormat="1" applyFont="1" applyFill="1" applyBorder="1" applyAlignment="1" applyProtection="1"/>
    <xf numFmtId="164" fontId="17" fillId="0" borderId="0" xfId="1" applyNumberFormat="1" applyFont="1" applyAlignment="1" applyProtection="1"/>
    <xf numFmtId="0" fontId="8" fillId="6" borderId="70" xfId="0" applyFont="1" applyFill="1" applyBorder="1" applyAlignment="1" applyProtection="1">
      <alignment horizontal="center" wrapText="1"/>
    </xf>
    <xf numFmtId="0" fontId="0" fillId="0" borderId="71" xfId="0" applyFont="1" applyBorder="1" applyAlignment="1" applyProtection="1">
      <alignment horizontal="center"/>
      <protection locked="0"/>
    </xf>
    <xf numFmtId="164" fontId="9" fillId="0" borderId="68" xfId="1" applyNumberFormat="1" applyFont="1" applyBorder="1" applyAlignment="1" applyProtection="1">
      <alignment horizontal="center"/>
    </xf>
    <xf numFmtId="0" fontId="0" fillId="0" borderId="72" xfId="0" applyBorder="1" applyAlignment="1" applyProtection="1">
      <alignment horizontal="center"/>
      <protection locked="0"/>
    </xf>
    <xf numFmtId="164" fontId="9" fillId="0" borderId="28" xfId="1" applyNumberFormat="1" applyFont="1" applyBorder="1" applyAlignment="1" applyProtection="1">
      <alignment horizontal="center"/>
    </xf>
    <xf numFmtId="0" fontId="0" fillId="0" borderId="69" xfId="0" applyBorder="1" applyAlignment="1" applyProtection="1">
      <alignment horizontal="center"/>
      <protection locked="0"/>
    </xf>
    <xf numFmtId="164" fontId="9" fillId="0" borderId="43" xfId="1" applyNumberFormat="1" applyFont="1" applyBorder="1" applyAlignment="1" applyProtection="1">
      <alignment horizontal="center"/>
    </xf>
    <xf numFmtId="0" fontId="0" fillId="0" borderId="8" xfId="0" applyBorder="1" applyAlignment="1" applyProtection="1">
      <alignment horizontal="center"/>
      <protection locked="0"/>
    </xf>
    <xf numFmtId="164" fontId="9" fillId="0" borderId="44" xfId="1" applyNumberFormat="1" applyFont="1" applyBorder="1" applyAlignment="1" applyProtection="1">
      <alignment horizontal="center"/>
    </xf>
    <xf numFmtId="0" fontId="0" fillId="0" borderId="73" xfId="0" applyBorder="1" applyAlignment="1" applyProtection="1">
      <alignment horizontal="center"/>
      <protection locked="0"/>
    </xf>
    <xf numFmtId="0" fontId="4" fillId="0" borderId="2" xfId="0" applyFont="1" applyBorder="1" applyAlignment="1" applyProtection="1">
      <alignment horizontal="center"/>
    </xf>
    <xf numFmtId="14" fontId="4" fillId="0" borderId="3" xfId="0" applyNumberFormat="1" applyFont="1" applyBorder="1" applyAlignment="1" applyProtection="1">
      <alignment horizontal="left"/>
    </xf>
    <xf numFmtId="0" fontId="3" fillId="0" borderId="0" xfId="0" applyFont="1" applyBorder="1" applyAlignment="1" applyProtection="1">
      <alignment horizontal="left"/>
    </xf>
    <xf numFmtId="0" fontId="18" fillId="0" borderId="0" xfId="0" applyFont="1" applyBorder="1" applyAlignment="1" applyProtection="1"/>
    <xf numFmtId="0" fontId="0" fillId="0" borderId="0" xfId="0" applyBorder="1" applyAlignment="1" applyProtection="1"/>
    <xf numFmtId="0" fontId="17" fillId="0" borderId="0" xfId="0" applyFont="1" applyBorder="1" applyAlignment="1" applyProtection="1"/>
    <xf numFmtId="164" fontId="9" fillId="0" borderId="45" xfId="1" applyNumberFormat="1" applyFont="1" applyBorder="1" applyAlignment="1" applyProtection="1">
      <alignment horizontal="center"/>
    </xf>
    <xf numFmtId="0" fontId="0" fillId="0" borderId="74" xfId="0" applyFont="1" applyBorder="1" applyAlignment="1" applyProtection="1">
      <alignment horizontal="center"/>
      <protection locked="0"/>
    </xf>
    <xf numFmtId="164" fontId="2" fillId="0" borderId="75" xfId="0" applyNumberFormat="1" applyFont="1" applyBorder="1" applyAlignment="1" applyProtection="1"/>
    <xf numFmtId="1" fontId="7" fillId="6" borderId="69" xfId="0" applyNumberFormat="1" applyFont="1" applyFill="1" applyBorder="1" applyAlignment="1" applyProtection="1">
      <alignment horizontal="center" wrapText="1"/>
    </xf>
    <xf numFmtId="0" fontId="0" fillId="0" borderId="79" xfId="0" applyFont="1" applyBorder="1" applyAlignment="1" applyProtection="1">
      <alignment horizontal="center"/>
      <protection locked="0"/>
    </xf>
    <xf numFmtId="0" fontId="20" fillId="0" borderId="0" xfId="0" applyFont="1" applyProtection="1"/>
    <xf numFmtId="0" fontId="2" fillId="0" borderId="27" xfId="0" applyFont="1" applyBorder="1" applyAlignment="1" applyProtection="1">
      <alignment horizontal="center"/>
    </xf>
    <xf numFmtId="0" fontId="11" fillId="10" borderId="40" xfId="0" applyNumberFormat="1" applyFont="1" applyFill="1" applyBorder="1" applyProtection="1"/>
    <xf numFmtId="166" fontId="11" fillId="10" borderId="30" xfId="0" applyNumberFormat="1" applyFont="1" applyFill="1" applyBorder="1" applyProtection="1">
      <protection locked="0"/>
    </xf>
    <xf numFmtId="0" fontId="11" fillId="10" borderId="29" xfId="0" applyNumberFormat="1" applyFont="1" applyFill="1" applyBorder="1" applyProtection="1"/>
    <xf numFmtId="168" fontId="0" fillId="0" borderId="0" xfId="0" applyNumberFormat="1"/>
    <xf numFmtId="168" fontId="26" fillId="11" borderId="32" xfId="3" applyNumberFormat="1" applyFont="1" applyFill="1" applyBorder="1" applyAlignment="1">
      <alignment vertical="center" wrapText="1"/>
    </xf>
    <xf numFmtId="167" fontId="26" fillId="11" borderId="32" xfId="2" applyNumberFormat="1" applyFont="1" applyFill="1" applyBorder="1" applyAlignment="1">
      <alignment vertical="center" wrapText="1"/>
    </xf>
    <xf numFmtId="169" fontId="0" fillId="0" borderId="32" xfId="0" applyNumberFormat="1" applyBorder="1"/>
    <xf numFmtId="3" fontId="0" fillId="0" borderId="0" xfId="0" applyNumberFormat="1"/>
    <xf numFmtId="10" fontId="0" fillId="0" borderId="0" xfId="0" applyNumberFormat="1"/>
    <xf numFmtId="168" fontId="26" fillId="11" borderId="34" xfId="3" applyNumberFormat="1" applyFont="1" applyFill="1" applyBorder="1" applyAlignment="1">
      <alignment vertical="center" wrapText="1"/>
    </xf>
    <xf numFmtId="167" fontId="26" fillId="11" borderId="34" xfId="2" applyNumberFormat="1" applyFont="1" applyFill="1" applyBorder="1" applyAlignment="1">
      <alignment vertical="center" wrapText="1"/>
    </xf>
    <xf numFmtId="169" fontId="0" fillId="0" borderId="34" xfId="0" applyNumberFormat="1" applyBorder="1"/>
    <xf numFmtId="169" fontId="2" fillId="0" borderId="37" xfId="0" applyNumberFormat="1" applyFont="1" applyBorder="1"/>
    <xf numFmtId="0" fontId="25" fillId="0" borderId="36" xfId="0" applyFont="1" applyBorder="1" applyAlignment="1">
      <alignment wrapText="1"/>
    </xf>
    <xf numFmtId="0" fontId="25" fillId="0" borderId="80" xfId="0" applyFont="1" applyBorder="1" applyAlignment="1">
      <alignment wrapText="1"/>
    </xf>
    <xf numFmtId="0" fontId="25" fillId="0" borderId="80" xfId="0" applyFont="1" applyFill="1" applyBorder="1" applyAlignment="1">
      <alignment wrapText="1"/>
    </xf>
    <xf numFmtId="0" fontId="25" fillId="0" borderId="81" xfId="0" applyFont="1" applyFill="1" applyBorder="1" applyAlignment="1">
      <alignment wrapText="1"/>
    </xf>
    <xf numFmtId="0" fontId="7" fillId="7" borderId="82" xfId="0" applyFont="1" applyFill="1" applyBorder="1" applyAlignment="1" applyProtection="1">
      <alignment horizontal="center" wrapText="1"/>
    </xf>
    <xf numFmtId="14" fontId="0" fillId="0" borderId="24" xfId="0" applyNumberFormat="1" applyBorder="1" applyAlignment="1" applyProtection="1">
      <alignment horizontal="center"/>
      <protection locked="0"/>
    </xf>
    <xf numFmtId="14" fontId="0" fillId="0" borderId="25" xfId="0" applyNumberFormat="1" applyBorder="1" applyAlignment="1" applyProtection="1">
      <alignment horizontal="center"/>
      <protection locked="0"/>
    </xf>
    <xf numFmtId="14" fontId="0" fillId="0" borderId="26" xfId="0" applyNumberFormat="1" applyBorder="1" applyAlignment="1" applyProtection="1">
      <alignment horizontal="center"/>
      <protection locked="0"/>
    </xf>
    <xf numFmtId="0" fontId="0" fillId="0" borderId="65" xfId="0" applyBorder="1" applyAlignment="1" applyProtection="1">
      <protection locked="0"/>
    </xf>
    <xf numFmtId="0" fontId="0" fillId="0" borderId="67" xfId="0" applyBorder="1" applyAlignment="1" applyProtection="1">
      <protection locked="0"/>
    </xf>
    <xf numFmtId="0" fontId="0" fillId="0" borderId="73" xfId="0" applyBorder="1" applyAlignment="1" applyProtection="1">
      <protection locked="0"/>
    </xf>
    <xf numFmtId="0" fontId="14" fillId="0" borderId="85" xfId="0" quotePrefix="1" applyFont="1" applyBorder="1" applyAlignment="1" applyProtection="1">
      <alignment horizontal="left"/>
    </xf>
    <xf numFmtId="0" fontId="28" fillId="0" borderId="35" xfId="0" applyFont="1" applyFill="1" applyBorder="1" applyAlignment="1" applyProtection="1"/>
    <xf numFmtId="0" fontId="28" fillId="0" borderId="86" xfId="0" applyFont="1" applyFill="1" applyBorder="1" applyAlignment="1" applyProtection="1"/>
    <xf numFmtId="14" fontId="14" fillId="0" borderId="23" xfId="0" applyNumberFormat="1" applyFont="1" applyFill="1" applyBorder="1" applyAlignment="1" applyProtection="1">
      <protection locked="0"/>
    </xf>
    <xf numFmtId="0" fontId="14" fillId="0" borderId="23" xfId="0" applyFont="1" applyBorder="1" applyAlignment="1" applyProtection="1">
      <protection locked="0"/>
    </xf>
    <xf numFmtId="0" fontId="14" fillId="0" borderId="88" xfId="0" quotePrefix="1" applyFont="1" applyBorder="1" applyAlignment="1" applyProtection="1">
      <alignment horizontal="left"/>
    </xf>
    <xf numFmtId="0" fontId="14" fillId="0" borderId="40" xfId="0" quotePrefix="1" applyFont="1" applyBorder="1" applyAlignment="1" applyProtection="1">
      <alignment horizontal="left"/>
    </xf>
    <xf numFmtId="0" fontId="28" fillId="0" borderId="87" xfId="0" applyFont="1" applyFill="1" applyBorder="1" applyAlignment="1" applyProtection="1"/>
    <xf numFmtId="0" fontId="28" fillId="0" borderId="90" xfId="0" applyFont="1" applyFill="1" applyBorder="1" applyAlignment="1" applyProtection="1"/>
    <xf numFmtId="0" fontId="14" fillId="0" borderId="87" xfId="0" quotePrefix="1" applyFont="1" applyBorder="1" applyAlignment="1" applyProtection="1">
      <alignment horizontal="left"/>
    </xf>
    <xf numFmtId="0" fontId="14" fillId="0" borderId="87" xfId="0" applyFont="1" applyBorder="1" applyAlignment="1" applyProtection="1">
      <alignment horizontal="left"/>
    </xf>
    <xf numFmtId="0" fontId="14" fillId="0" borderId="89" xfId="0" applyFont="1" applyBorder="1" applyAlignment="1" applyProtection="1">
      <alignment horizontal="left"/>
    </xf>
    <xf numFmtId="0" fontId="28" fillId="4" borderId="55" xfId="0" applyFont="1" applyFill="1" applyBorder="1" applyAlignment="1" applyProtection="1">
      <protection locked="0"/>
    </xf>
    <xf numFmtId="0" fontId="28" fillId="0" borderId="23" xfId="0" applyFont="1" applyFill="1" applyBorder="1" applyAlignment="1" applyProtection="1">
      <protection locked="0"/>
    </xf>
    <xf numFmtId="0" fontId="28" fillId="0" borderId="40" xfId="0" applyFont="1" applyFill="1" applyBorder="1" applyAlignment="1" applyProtection="1">
      <protection locked="0"/>
    </xf>
    <xf numFmtId="0" fontId="28" fillId="0" borderId="61" xfId="0" applyFont="1" applyFill="1" applyBorder="1" applyAlignment="1" applyProtection="1">
      <protection locked="0"/>
    </xf>
    <xf numFmtId="0" fontId="28" fillId="0" borderId="0" xfId="0" applyFont="1" applyFill="1" applyBorder="1" applyAlignment="1" applyProtection="1">
      <protection locked="0"/>
    </xf>
    <xf numFmtId="0" fontId="14" fillId="0" borderId="77" xfId="0" applyFont="1" applyBorder="1" applyAlignment="1" applyProtection="1">
      <alignment horizontal="left"/>
      <protection locked="0"/>
    </xf>
    <xf numFmtId="0" fontId="14" fillId="0" borderId="36" xfId="0" applyFont="1" applyBorder="1" applyAlignment="1" applyProtection="1">
      <alignment horizontal="left"/>
      <protection locked="0"/>
    </xf>
    <xf numFmtId="0" fontId="0" fillId="0" borderId="0" xfId="0" applyBorder="1" applyAlignment="1" applyProtection="1">
      <protection locked="0"/>
    </xf>
    <xf numFmtId="0" fontId="0" fillId="4" borderId="0" xfId="0" applyFill="1" applyBorder="1" applyAlignment="1" applyProtection="1">
      <protection locked="0"/>
    </xf>
    <xf numFmtId="0" fontId="6" fillId="5" borderId="5" xfId="0" applyFont="1" applyFill="1" applyBorder="1" applyAlignment="1" applyProtection="1">
      <alignment horizontal="center" wrapText="1"/>
    </xf>
    <xf numFmtId="0" fontId="6" fillId="5" borderId="9" xfId="0" applyFont="1" applyFill="1" applyBorder="1" applyAlignment="1" applyProtection="1">
      <alignment horizontal="center" wrapText="1"/>
    </xf>
    <xf numFmtId="0" fontId="2" fillId="0" borderId="30" xfId="0" applyFont="1" applyBorder="1" applyAlignment="1" applyProtection="1">
      <alignment horizontal="center"/>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0" fontId="2" fillId="3" borderId="0" xfId="0" applyFont="1" applyFill="1" applyBorder="1" applyAlignment="1" applyProtection="1">
      <alignment horizontal="center"/>
    </xf>
    <xf numFmtId="0" fontId="5" fillId="0" borderId="4" xfId="0" applyFont="1" applyBorder="1" applyAlignment="1" applyProtection="1">
      <alignment horizontal="center"/>
    </xf>
    <xf numFmtId="0" fontId="5" fillId="0" borderId="6" xfId="0" applyFont="1" applyBorder="1" applyAlignment="1" applyProtection="1">
      <alignment horizontal="center"/>
    </xf>
    <xf numFmtId="0" fontId="5" fillId="0" borderId="58" xfId="0" applyFont="1" applyBorder="1" applyAlignment="1" applyProtection="1">
      <alignment horizontal="center"/>
    </xf>
    <xf numFmtId="0" fontId="5" fillId="0" borderId="59" xfId="0" applyFont="1" applyBorder="1" applyAlignment="1" applyProtection="1">
      <alignment horizontal="center"/>
    </xf>
    <xf numFmtId="0" fontId="5" fillId="0" borderId="57" xfId="0" applyFont="1" applyBorder="1" applyAlignment="1" applyProtection="1">
      <alignment horizontal="center"/>
    </xf>
    <xf numFmtId="0" fontId="5" fillId="0" borderId="83" xfId="0" applyFont="1" applyBorder="1" applyAlignment="1" applyProtection="1">
      <alignment horizontal="center"/>
    </xf>
    <xf numFmtId="0" fontId="2" fillId="7" borderId="45" xfId="0" applyFont="1" applyFill="1" applyBorder="1" applyAlignment="1" applyProtection="1">
      <alignment horizontal="center"/>
    </xf>
    <xf numFmtId="0" fontId="2" fillId="7" borderId="47" xfId="0" applyFont="1" applyFill="1" applyBorder="1" applyAlignment="1" applyProtection="1">
      <alignment horizontal="center"/>
    </xf>
    <xf numFmtId="0" fontId="2" fillId="7" borderId="46" xfId="0" applyFont="1" applyFill="1" applyBorder="1" applyAlignment="1" applyProtection="1">
      <alignment horizontal="center"/>
    </xf>
    <xf numFmtId="0" fontId="2" fillId="6" borderId="46" xfId="0" applyFont="1" applyFill="1" applyBorder="1" applyAlignment="1" applyProtection="1">
      <alignment horizontal="center"/>
    </xf>
    <xf numFmtId="0" fontId="2" fillId="6" borderId="45" xfId="0" applyFont="1" applyFill="1" applyBorder="1" applyAlignment="1" applyProtection="1">
      <alignment horizontal="center"/>
    </xf>
    <xf numFmtId="0" fontId="2" fillId="6" borderId="68" xfId="0" applyFont="1" applyFill="1" applyBorder="1" applyAlignment="1" applyProtection="1">
      <alignment horizontal="center"/>
    </xf>
    <xf numFmtId="0" fontId="6" fillId="2" borderId="39" xfId="0" applyFont="1" applyFill="1" applyBorder="1" applyAlignment="1" applyProtection="1">
      <alignment horizontal="center" wrapText="1"/>
    </xf>
    <xf numFmtId="0" fontId="6" fillId="2" borderId="44" xfId="0" applyFont="1" applyFill="1" applyBorder="1" applyAlignment="1" applyProtection="1">
      <alignment horizontal="center"/>
    </xf>
    <xf numFmtId="0" fontId="6" fillId="5" borderId="9" xfId="0" applyFont="1" applyFill="1" applyBorder="1" applyAlignment="1" applyProtection="1">
      <alignment horizontal="center"/>
    </xf>
    <xf numFmtId="0" fontId="6" fillId="2" borderId="5" xfId="0" applyFont="1" applyFill="1" applyBorder="1" applyAlignment="1" applyProtection="1">
      <alignment horizontal="center" wrapText="1"/>
    </xf>
    <xf numFmtId="0" fontId="6" fillId="2" borderId="9" xfId="0" applyFont="1" applyFill="1" applyBorder="1" applyAlignment="1" applyProtection="1">
      <alignment horizontal="center" wrapText="1"/>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78" xfId="0" applyFill="1" applyBorder="1" applyAlignment="1" applyProtection="1">
      <alignment horizontal="left"/>
      <protection locked="0"/>
    </xf>
    <xf numFmtId="0" fontId="5" fillId="0" borderId="5" xfId="0" applyFont="1" applyBorder="1" applyAlignment="1" applyProtection="1">
      <alignment horizontal="center" wrapText="1"/>
    </xf>
    <xf numFmtId="0" fontId="5" fillId="0" borderId="9" xfId="0" applyFont="1" applyBorder="1" applyAlignment="1" applyProtection="1">
      <alignment horizontal="center" wrapText="1"/>
    </xf>
    <xf numFmtId="0" fontId="14" fillId="4" borderId="53" xfId="0" applyFont="1" applyFill="1" applyBorder="1" applyAlignment="1" applyProtection="1">
      <alignment horizontal="center"/>
      <protection locked="0"/>
    </xf>
    <xf numFmtId="0" fontId="14" fillId="4" borderId="54" xfId="0" applyFont="1" applyFill="1" applyBorder="1" applyAlignment="1" applyProtection="1">
      <alignment horizontal="center"/>
      <protection locked="0"/>
    </xf>
    <xf numFmtId="0" fontId="13" fillId="0" borderId="0" xfId="0" applyFont="1" applyAlignment="1" applyProtection="1">
      <alignment horizontal="left" wrapText="1"/>
    </xf>
    <xf numFmtId="14" fontId="14" fillId="4" borderId="51" xfId="0" applyNumberFormat="1" applyFont="1" applyFill="1" applyBorder="1" applyAlignment="1" applyProtection="1">
      <alignment horizontal="center"/>
      <protection locked="0"/>
    </xf>
    <xf numFmtId="14" fontId="14" fillId="4" borderId="52" xfId="0" applyNumberFormat="1" applyFont="1" applyFill="1" applyBorder="1" applyAlignment="1" applyProtection="1">
      <alignment horizontal="center"/>
      <protection locked="0"/>
    </xf>
    <xf numFmtId="0" fontId="14" fillId="4" borderId="49" xfId="0" quotePrefix="1" applyFont="1" applyFill="1" applyBorder="1" applyAlignment="1" applyProtection="1">
      <alignment horizontal="center"/>
      <protection locked="0"/>
    </xf>
    <xf numFmtId="0" fontId="14" fillId="4" borderId="51" xfId="0" quotePrefix="1" applyFont="1" applyFill="1" applyBorder="1" applyAlignment="1" applyProtection="1">
      <alignment horizontal="center"/>
      <protection locked="0"/>
    </xf>
    <xf numFmtId="0" fontId="14" fillId="4" borderId="52" xfId="0" quotePrefix="1" applyFont="1" applyFill="1" applyBorder="1" applyAlignment="1" applyProtection="1">
      <alignment horizontal="center"/>
      <protection locked="0"/>
    </xf>
    <xf numFmtId="0" fontId="14" fillId="4" borderId="1" xfId="0" applyFont="1" applyFill="1" applyBorder="1" applyAlignment="1" applyProtection="1">
      <alignment horizontal="center"/>
      <protection locked="0"/>
    </xf>
    <xf numFmtId="0" fontId="14" fillId="4" borderId="2" xfId="0" applyFont="1" applyFill="1" applyBorder="1" applyAlignment="1" applyProtection="1">
      <alignment horizontal="center"/>
      <protection locked="0"/>
    </xf>
    <xf numFmtId="0" fontId="14" fillId="4" borderId="50" xfId="0" applyFont="1" applyFill="1" applyBorder="1" applyAlignment="1" applyProtection="1">
      <alignment horizontal="center"/>
      <protection locked="0"/>
    </xf>
    <xf numFmtId="0" fontId="14" fillId="4" borderId="1" xfId="0" quotePrefix="1" applyFont="1" applyFill="1" applyBorder="1" applyAlignment="1" applyProtection="1">
      <alignment horizontal="center"/>
      <protection locked="0"/>
    </xf>
    <xf numFmtId="0" fontId="14" fillId="4" borderId="2" xfId="0" quotePrefix="1" applyFont="1" applyFill="1" applyBorder="1" applyAlignment="1" applyProtection="1">
      <alignment horizontal="center"/>
      <protection locked="0"/>
    </xf>
    <xf numFmtId="0" fontId="14" fillId="4" borderId="78" xfId="0" quotePrefix="1" applyFont="1" applyFill="1" applyBorder="1" applyAlignment="1" applyProtection="1">
      <alignment horizontal="center"/>
      <protection locked="0"/>
    </xf>
    <xf numFmtId="0" fontId="14" fillId="4" borderId="48" xfId="0" quotePrefix="1"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78" xfId="0" applyFill="1" applyBorder="1" applyAlignment="1" applyProtection="1">
      <alignment horizontal="center"/>
      <protection locked="0"/>
    </xf>
    <xf numFmtId="0" fontId="0" fillId="4" borderId="48"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6" fillId="2" borderId="9" xfId="0" applyFont="1" applyFill="1" applyBorder="1" applyAlignment="1" applyProtection="1">
      <alignment horizontal="center"/>
    </xf>
    <xf numFmtId="0" fontId="2" fillId="6" borderId="46" xfId="0" applyFont="1" applyFill="1" applyBorder="1" applyAlignment="1" applyProtection="1">
      <alignment horizontal="center" wrapText="1"/>
    </xf>
    <xf numFmtId="0" fontId="2" fillId="6" borderId="58" xfId="0" applyFont="1" applyFill="1" applyBorder="1" applyAlignment="1" applyProtection="1">
      <alignment horizontal="center" wrapText="1"/>
    </xf>
    <xf numFmtId="164" fontId="12" fillId="4" borderId="33" xfId="0" applyNumberFormat="1" applyFont="1" applyFill="1" applyBorder="1" applyAlignment="1" applyProtection="1">
      <alignment horizontal="center"/>
    </xf>
    <xf numFmtId="164" fontId="12" fillId="4" borderId="34" xfId="0" applyNumberFormat="1" applyFont="1" applyFill="1" applyBorder="1" applyAlignment="1" applyProtection="1">
      <alignment horizontal="center"/>
    </xf>
    <xf numFmtId="0" fontId="14" fillId="4" borderId="55" xfId="0" applyFont="1" applyFill="1" applyBorder="1" applyAlignment="1" applyProtection="1">
      <alignment horizontal="center"/>
      <protection locked="0"/>
    </xf>
    <xf numFmtId="0" fontId="14" fillId="4" borderId="84" xfId="0" applyFont="1" applyFill="1" applyBorder="1" applyAlignment="1" applyProtection="1">
      <alignment horizontal="center"/>
      <protection locked="0"/>
    </xf>
    <xf numFmtId="0" fontId="14" fillId="4" borderId="76" xfId="0" applyFont="1" applyFill="1" applyBorder="1" applyAlignment="1" applyProtection="1">
      <alignment horizontal="center"/>
      <protection locked="0"/>
    </xf>
    <xf numFmtId="0" fontId="0" fillId="4" borderId="60" xfId="0" applyFill="1" applyBorder="1" applyAlignment="1" applyProtection="1">
      <alignment horizontal="left"/>
      <protection locked="0"/>
    </xf>
    <xf numFmtId="0" fontId="0" fillId="4" borderId="0" xfId="0" applyFill="1" applyBorder="1" applyAlignment="1" applyProtection="1">
      <alignment horizontal="left"/>
      <protection locked="0"/>
    </xf>
    <xf numFmtId="0" fontId="0" fillId="4" borderId="41" xfId="0" applyFill="1" applyBorder="1" applyAlignment="1" applyProtection="1">
      <alignment horizontal="left"/>
      <protection locked="0"/>
    </xf>
    <xf numFmtId="0" fontId="14" fillId="4" borderId="78" xfId="0" applyFont="1" applyFill="1" applyBorder="1" applyAlignment="1" applyProtection="1">
      <alignment horizontal="center"/>
      <protection locked="0"/>
    </xf>
    <xf numFmtId="0" fontId="0" fillId="4" borderId="84" xfId="0" applyFill="1" applyBorder="1" applyAlignment="1" applyProtection="1">
      <alignment horizontal="center"/>
      <protection locked="0"/>
    </xf>
    <xf numFmtId="0" fontId="28" fillId="4" borderId="55" xfId="0" applyFont="1" applyFill="1" applyBorder="1" applyAlignment="1" applyProtection="1">
      <alignment horizontal="center"/>
      <protection locked="0"/>
    </xf>
    <xf numFmtId="0" fontId="28" fillId="4" borderId="84" xfId="0" applyFont="1" applyFill="1" applyBorder="1" applyAlignment="1" applyProtection="1">
      <alignment horizontal="center"/>
      <protection locked="0"/>
    </xf>
    <xf numFmtId="0" fontId="28" fillId="4" borderId="76" xfId="0" applyFont="1" applyFill="1" applyBorder="1" applyAlignment="1" applyProtection="1">
      <alignment horizontal="center"/>
      <protection locked="0"/>
    </xf>
    <xf numFmtId="0" fontId="28" fillId="4" borderId="1" xfId="0" applyFont="1" applyFill="1" applyBorder="1" applyAlignment="1" applyProtection="1">
      <alignment horizontal="center"/>
      <protection locked="0"/>
    </xf>
    <xf numFmtId="0" fontId="28" fillId="4" borderId="2" xfId="0" applyFont="1" applyFill="1" applyBorder="1" applyAlignment="1" applyProtection="1">
      <alignment horizontal="center"/>
      <protection locked="0"/>
    </xf>
    <xf numFmtId="0" fontId="28" fillId="4" borderId="48" xfId="0" applyFont="1" applyFill="1" applyBorder="1" applyAlignment="1" applyProtection="1">
      <alignment horizontal="center"/>
      <protection locked="0"/>
    </xf>
    <xf numFmtId="0" fontId="28" fillId="4" borderId="78" xfId="0" applyFont="1" applyFill="1" applyBorder="1" applyAlignment="1" applyProtection="1">
      <alignment horizontal="center"/>
      <protection locked="0"/>
    </xf>
    <xf numFmtId="0" fontId="15" fillId="8" borderId="30" xfId="0" applyNumberFormat="1" applyFont="1" applyFill="1" applyBorder="1" applyAlignment="1" applyProtection="1">
      <alignment horizontal="left" wrapText="1"/>
    </xf>
    <xf numFmtId="0" fontId="15" fillId="8" borderId="27" xfId="0" applyNumberFormat="1" applyFont="1" applyFill="1" applyBorder="1" applyAlignment="1" applyProtection="1">
      <alignment horizontal="left" wrapText="1"/>
    </xf>
    <xf numFmtId="0" fontId="15" fillId="8" borderId="29" xfId="0" applyNumberFormat="1" applyFont="1" applyFill="1" applyBorder="1" applyAlignment="1" applyProtection="1">
      <alignment horizontal="left" wrapText="1"/>
    </xf>
    <xf numFmtId="0" fontId="11" fillId="3" borderId="30" xfId="0" applyNumberFormat="1" applyFont="1" applyFill="1" applyBorder="1" applyAlignment="1" applyProtection="1">
      <alignment horizontal="center"/>
    </xf>
    <xf numFmtId="0" fontId="11" fillId="3" borderId="27" xfId="0" applyNumberFormat="1" applyFont="1" applyFill="1" applyBorder="1" applyAlignment="1" applyProtection="1">
      <alignment horizontal="center"/>
    </xf>
    <xf numFmtId="0" fontId="11" fillId="3" borderId="29" xfId="0" applyNumberFormat="1" applyFont="1" applyFill="1" applyBorder="1" applyAlignment="1" applyProtection="1">
      <alignment horizontal="center"/>
    </xf>
    <xf numFmtId="168" fontId="27" fillId="10" borderId="30" xfId="0" applyNumberFormat="1" applyFont="1" applyFill="1" applyBorder="1" applyAlignment="1">
      <alignment horizontal="center"/>
    </xf>
    <xf numFmtId="168" fontId="27" fillId="10" borderId="27" xfId="0" applyNumberFormat="1" applyFont="1" applyFill="1" applyBorder="1" applyAlignment="1">
      <alignment horizontal="center"/>
    </xf>
    <xf numFmtId="168" fontId="27" fillId="10" borderId="29" xfId="0" applyNumberFormat="1" applyFont="1" applyFill="1" applyBorder="1" applyAlignment="1">
      <alignment horizontal="center"/>
    </xf>
    <xf numFmtId="0" fontId="31" fillId="3" borderId="23" xfId="0" applyFont="1" applyFill="1" applyBorder="1" applyAlignment="1" applyProtection="1">
      <protection locked="0"/>
    </xf>
    <xf numFmtId="0" fontId="0" fillId="4" borderId="89" xfId="0" applyFill="1" applyBorder="1" applyAlignment="1" applyProtection="1">
      <alignment horizontal="center"/>
      <protection locked="0"/>
    </xf>
    <xf numFmtId="0" fontId="0" fillId="4" borderId="53" xfId="0" applyFill="1" applyBorder="1" applyAlignment="1" applyProtection="1">
      <alignment horizontal="center"/>
      <protection locked="0"/>
    </xf>
    <xf numFmtId="0" fontId="0" fillId="4" borderId="54" xfId="0" applyFill="1" applyBorder="1" applyAlignment="1" applyProtection="1">
      <alignment horizontal="center"/>
      <protection locked="0"/>
    </xf>
  </cellXfs>
  <cellStyles count="4">
    <cellStyle name="Komma" xfId="3" builtinId="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348612</xdr:colOff>
      <xdr:row>31</xdr:row>
      <xdr:rowOff>9522</xdr:rowOff>
    </xdr:from>
    <xdr:to>
      <xdr:col>20</xdr:col>
      <xdr:colOff>1009650</xdr:colOff>
      <xdr:row>34</xdr:row>
      <xdr:rowOff>76195</xdr:rowOff>
    </xdr:to>
    <xdr:sp macro="" textlink="">
      <xdr:nvSpPr>
        <xdr:cNvPr id="2" name="Pijl: gebogen 1">
          <a:extLst>
            <a:ext uri="{FF2B5EF4-FFF2-40B4-BE49-F238E27FC236}">
              <a16:creationId xmlns="" xmlns:a16="http://schemas.microsoft.com/office/drawing/2014/main" id="{00000000-0008-0000-0000-000002000000}"/>
            </a:ext>
          </a:extLst>
        </xdr:cNvPr>
        <xdr:cNvSpPr/>
      </xdr:nvSpPr>
      <xdr:spPr>
        <a:xfrm rot="10800000">
          <a:off x="3587112" y="6648447"/>
          <a:ext cx="12662538" cy="638173"/>
        </a:xfrm>
        <a:prstGeom prst="bentArrow">
          <a:avLst>
            <a:gd name="adj1" fmla="val 25000"/>
            <a:gd name="adj2" fmla="val 25000"/>
            <a:gd name="adj3" fmla="val 50000"/>
            <a:gd name="adj4" fmla="val 4375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editAs="oneCell">
    <xdr:from>
      <xdr:col>0</xdr:col>
      <xdr:colOff>171450</xdr:colOff>
      <xdr:row>0</xdr:row>
      <xdr:rowOff>0</xdr:rowOff>
    </xdr:from>
    <xdr:to>
      <xdr:col>2</xdr:col>
      <xdr:colOff>1082040</xdr:colOff>
      <xdr:row>4</xdr:row>
      <xdr:rowOff>100965</xdr:rowOff>
    </xdr:to>
    <xdr:pic>
      <xdr:nvPicPr>
        <xdr:cNvPr id="3" name="Afbeelding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4320540" cy="1053465"/>
        </a:xfrm>
        <a:prstGeom prst="rect">
          <a:avLst/>
        </a:prstGeom>
      </xdr:spPr>
    </xdr:pic>
    <xdr:clientData/>
  </xdr:twoCellAnchor>
  <xdr:twoCellAnchor>
    <xdr:from>
      <xdr:col>2</xdr:col>
      <xdr:colOff>335279</xdr:colOff>
      <xdr:row>36</xdr:row>
      <xdr:rowOff>158115</xdr:rowOff>
    </xdr:from>
    <xdr:to>
      <xdr:col>7</xdr:col>
      <xdr:colOff>270509</xdr:colOff>
      <xdr:row>38</xdr:row>
      <xdr:rowOff>131445</xdr:rowOff>
    </xdr:to>
    <xdr:sp macro="" textlink="">
      <xdr:nvSpPr>
        <xdr:cNvPr id="5" name="Pijl: links 4">
          <a:extLst>
            <a:ext uri="{FF2B5EF4-FFF2-40B4-BE49-F238E27FC236}">
              <a16:creationId xmlns="" xmlns:a16="http://schemas.microsoft.com/office/drawing/2014/main" id="{00000000-0008-0000-0000-000005000000}"/>
            </a:ext>
          </a:extLst>
        </xdr:cNvPr>
        <xdr:cNvSpPr/>
      </xdr:nvSpPr>
      <xdr:spPr>
        <a:xfrm>
          <a:off x="3669029" y="7473315"/>
          <a:ext cx="4688205" cy="335280"/>
        </a:xfrm>
        <a:prstGeom prst="leftArrow">
          <a:avLst>
            <a:gd name="adj1" fmla="val 50000"/>
            <a:gd name="adj2" fmla="val 7973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l-NL" sz="1100"/>
        </a:p>
      </xdr:txBody>
    </xdr:sp>
    <xdr:clientData/>
  </xdr:twoCellAnchor>
  <mc:AlternateContent xmlns:mc="http://schemas.openxmlformats.org/markup-compatibility/2006">
    <mc:Choice xmlns:a14="http://schemas.microsoft.com/office/drawing/2010/main" Requires="a14">
      <xdr:twoCellAnchor editAs="oneCell">
        <xdr:from>
          <xdr:col>1</xdr:col>
          <xdr:colOff>1571625</xdr:colOff>
          <xdr:row>48</xdr:row>
          <xdr:rowOff>19050</xdr:rowOff>
        </xdr:from>
        <xdr:to>
          <xdr:col>2</xdr:col>
          <xdr:colOff>495300</xdr:colOff>
          <xdr:row>49</xdr:row>
          <xdr:rowOff>9525</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48</xdr:row>
          <xdr:rowOff>9525</xdr:rowOff>
        </xdr:from>
        <xdr:to>
          <xdr:col>3</xdr:col>
          <xdr:colOff>209550</xdr:colOff>
          <xdr:row>49</xdr:row>
          <xdr:rowOff>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Stichting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48</xdr:row>
          <xdr:rowOff>9525</xdr:rowOff>
        </xdr:from>
        <xdr:to>
          <xdr:col>2</xdr:col>
          <xdr:colOff>1200150</xdr:colOff>
          <xdr:row>49</xdr:row>
          <xdr:rowOff>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48</xdr:row>
          <xdr:rowOff>19050</xdr:rowOff>
        </xdr:from>
        <xdr:to>
          <xdr:col>5</xdr:col>
          <xdr:colOff>514350</xdr:colOff>
          <xdr:row>49</xdr:row>
          <xdr:rowOff>9525</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Vereniging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48</xdr:row>
          <xdr:rowOff>19050</xdr:rowOff>
        </xdr:from>
        <xdr:to>
          <xdr:col>5</xdr:col>
          <xdr:colOff>1219200</xdr:colOff>
          <xdr:row>49</xdr:row>
          <xdr:rowOff>9525</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Anders, nl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205739</xdr:colOff>
      <xdr:row>31</xdr:row>
      <xdr:rowOff>38099</xdr:rowOff>
    </xdr:from>
    <xdr:to>
      <xdr:col>12</xdr:col>
      <xdr:colOff>1143000</xdr:colOff>
      <xdr:row>34</xdr:row>
      <xdr:rowOff>87628</xdr:rowOff>
    </xdr:to>
    <xdr:sp macro="" textlink="">
      <xdr:nvSpPr>
        <xdr:cNvPr id="2" name="Pijl: gebogen 1">
          <a:extLst>
            <a:ext uri="{FF2B5EF4-FFF2-40B4-BE49-F238E27FC236}">
              <a16:creationId xmlns="" xmlns:a16="http://schemas.microsoft.com/office/drawing/2014/main" id="{00000000-0008-0000-0100-000002000000}"/>
            </a:ext>
          </a:extLst>
        </xdr:cNvPr>
        <xdr:cNvSpPr/>
      </xdr:nvSpPr>
      <xdr:spPr>
        <a:xfrm rot="10800000">
          <a:off x="3444239" y="6886574"/>
          <a:ext cx="7385686" cy="621029"/>
        </a:xfrm>
        <a:prstGeom prst="bentArrow">
          <a:avLst>
            <a:gd name="adj1" fmla="val 25000"/>
            <a:gd name="adj2" fmla="val 25000"/>
            <a:gd name="adj3" fmla="val 50000"/>
            <a:gd name="adj4" fmla="val 4375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editAs="oneCell">
    <xdr:from>
      <xdr:col>0</xdr:col>
      <xdr:colOff>0</xdr:colOff>
      <xdr:row>0</xdr:row>
      <xdr:rowOff>104775</xdr:rowOff>
    </xdr:from>
    <xdr:to>
      <xdr:col>2</xdr:col>
      <xdr:colOff>929640</xdr:colOff>
      <xdr:row>4</xdr:row>
      <xdr:rowOff>209550</xdr:rowOff>
    </xdr:to>
    <xdr:pic>
      <xdr:nvPicPr>
        <xdr:cNvPr id="3" name="Afbeelding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4775"/>
          <a:ext cx="4314825" cy="1057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1524000</xdr:colOff>
          <xdr:row>44</xdr:row>
          <xdr:rowOff>19050</xdr:rowOff>
        </xdr:from>
        <xdr:to>
          <xdr:col>2</xdr:col>
          <xdr:colOff>476250</xdr:colOff>
          <xdr:row>45</xdr:row>
          <xdr:rowOff>28575</xdr:rowOff>
        </xdr:to>
        <xdr:sp macro="" textlink="">
          <xdr:nvSpPr>
            <xdr:cNvPr id="2060" name="Check Box 12" hidden="1">
              <a:extLst>
                <a:ext uri="{63B3BB69-23CF-44E3-9099-C40C66FF867C}">
                  <a14:compatExt spid="_x0000_s2060"/>
                </a:ext>
                <a:ext uri="{FF2B5EF4-FFF2-40B4-BE49-F238E27FC236}">
                  <a16:creationId xmlns=""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44</xdr:row>
          <xdr:rowOff>19050</xdr:rowOff>
        </xdr:from>
        <xdr:to>
          <xdr:col>2</xdr:col>
          <xdr:colOff>1304925</xdr:colOff>
          <xdr:row>45</xdr:row>
          <xdr:rowOff>28575</xdr:rowOff>
        </xdr:to>
        <xdr:sp macro="" textlink="">
          <xdr:nvSpPr>
            <xdr:cNvPr id="2061" name="Check Box 13" hidden="1">
              <a:extLst>
                <a:ext uri="{63B3BB69-23CF-44E3-9099-C40C66FF867C}">
                  <a14:compatExt spid="_x0000_s2061"/>
                </a:ext>
                <a:ext uri="{FF2B5EF4-FFF2-40B4-BE49-F238E27FC236}">
                  <a16:creationId xmlns=""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Stichting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44</xdr:row>
          <xdr:rowOff>47625</xdr:rowOff>
        </xdr:from>
        <xdr:to>
          <xdr:col>2</xdr:col>
          <xdr:colOff>676275</xdr:colOff>
          <xdr:row>44</xdr:row>
          <xdr:rowOff>171450</xdr:rowOff>
        </xdr:to>
        <xdr:sp macro="" textlink="">
          <xdr:nvSpPr>
            <xdr:cNvPr id="2062" name="Check Box 14" hidden="1">
              <a:extLst>
                <a:ext uri="{63B3BB69-23CF-44E3-9099-C40C66FF867C}">
                  <a14:compatExt spid="_x0000_s2062"/>
                </a:ext>
                <a:ext uri="{FF2B5EF4-FFF2-40B4-BE49-F238E27FC236}">
                  <a16:creationId xmlns=""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19050</xdr:rowOff>
        </xdr:from>
        <xdr:to>
          <xdr:col>4</xdr:col>
          <xdr:colOff>200025</xdr:colOff>
          <xdr:row>45</xdr:row>
          <xdr:rowOff>19050</xdr:rowOff>
        </xdr:to>
        <xdr:sp macro="" textlink="">
          <xdr:nvSpPr>
            <xdr:cNvPr id="2063" name="Check Box 15" hidden="1">
              <a:extLst>
                <a:ext uri="{63B3BB69-23CF-44E3-9099-C40C66FF867C}">
                  <a14:compatExt spid="_x0000_s2063"/>
                </a:ext>
                <a:ext uri="{FF2B5EF4-FFF2-40B4-BE49-F238E27FC236}">
                  <a16:creationId xmlns=""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Vereniging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44</xdr:row>
          <xdr:rowOff>9525</xdr:rowOff>
        </xdr:from>
        <xdr:to>
          <xdr:col>4</xdr:col>
          <xdr:colOff>819150</xdr:colOff>
          <xdr:row>45</xdr:row>
          <xdr:rowOff>9525</xdr:rowOff>
        </xdr:to>
        <xdr:sp macro="" textlink="">
          <xdr:nvSpPr>
            <xdr:cNvPr id="2064" name="Check Box 16" hidden="1">
              <a:extLst>
                <a:ext uri="{63B3BB69-23CF-44E3-9099-C40C66FF867C}">
                  <a14:compatExt spid="_x0000_s2064"/>
                </a:ext>
                <a:ext uri="{FF2B5EF4-FFF2-40B4-BE49-F238E27FC236}">
                  <a16:creationId xmlns=""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Anders, nl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94920</xdr:colOff>
      <xdr:row>6</xdr:row>
      <xdr:rowOff>41413</xdr:rowOff>
    </xdr:from>
    <xdr:to>
      <xdr:col>7</xdr:col>
      <xdr:colOff>330061</xdr:colOff>
      <xdr:row>8</xdr:row>
      <xdr:rowOff>203257</xdr:rowOff>
    </xdr:to>
    <xdr:sp macro="" textlink="">
      <xdr:nvSpPr>
        <xdr:cNvPr id="2" name="Pijl: links 1">
          <a:extLst>
            <a:ext uri="{FF2B5EF4-FFF2-40B4-BE49-F238E27FC236}">
              <a16:creationId xmlns="" xmlns:a16="http://schemas.microsoft.com/office/drawing/2014/main" id="{00000000-0008-0000-0200-000002000000}"/>
            </a:ext>
            <a:ext uri="{C183D7F6-B498-43B3-948B-1728B52AA6E4}">
              <adec:decorative xmlns="" xmlns:adec="http://schemas.microsoft.com/office/drawing/2017/decorative" val="1"/>
            </a:ext>
          </a:extLst>
        </xdr:cNvPr>
        <xdr:cNvSpPr/>
      </xdr:nvSpPr>
      <xdr:spPr>
        <a:xfrm>
          <a:off x="6795550" y="1275522"/>
          <a:ext cx="4103120" cy="575974"/>
        </a:xfrm>
        <a:prstGeom prst="leftArrow">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5400000" scaled="1"/>
              <a:tileRect/>
            </a:gradFill>
          </a:endParaRPr>
        </a:p>
      </xdr:txBody>
    </xdr:sp>
    <xdr:clientData/>
  </xdr:twoCellAnchor>
  <xdr:oneCellAnchor>
    <xdr:from>
      <xdr:col>6</xdr:col>
      <xdr:colOff>349774</xdr:colOff>
      <xdr:row>3</xdr:row>
      <xdr:rowOff>94919</xdr:rowOff>
    </xdr:from>
    <xdr:ext cx="184731" cy="264560"/>
    <xdr:sp macro="" textlink="">
      <xdr:nvSpPr>
        <xdr:cNvPr id="4" name="Tekstvak 3">
          <a:extLst>
            <a:ext uri="{FF2B5EF4-FFF2-40B4-BE49-F238E27FC236}">
              <a16:creationId xmlns="" xmlns:a16="http://schemas.microsoft.com/office/drawing/2014/main" id="{00000000-0008-0000-0200-000004000000}"/>
            </a:ext>
          </a:extLst>
        </xdr:cNvPr>
        <xdr:cNvSpPr txBox="1"/>
      </xdr:nvSpPr>
      <xdr:spPr>
        <a:xfrm>
          <a:off x="7953209" y="6912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5</xdr:col>
      <xdr:colOff>598915</xdr:colOff>
      <xdr:row>7</xdr:row>
      <xdr:rowOff>15904</xdr:rowOff>
    </xdr:from>
    <xdr:to>
      <xdr:col>6</xdr:col>
      <xdr:colOff>3114260</xdr:colOff>
      <xdr:row>8</xdr:row>
      <xdr:rowOff>1</xdr:rowOff>
    </xdr:to>
    <xdr:sp macro="" textlink="">
      <xdr:nvSpPr>
        <xdr:cNvPr id="5" name="Tekstvak 4">
          <a:extLst>
            <a:ext uri="{FF2B5EF4-FFF2-40B4-BE49-F238E27FC236}">
              <a16:creationId xmlns="" xmlns:a16="http://schemas.microsoft.com/office/drawing/2014/main" id="{00000000-0008-0000-0200-000005000000}"/>
            </a:ext>
          </a:extLst>
        </xdr:cNvPr>
        <xdr:cNvSpPr txBox="1"/>
      </xdr:nvSpPr>
      <xdr:spPr>
        <a:xfrm>
          <a:off x="7299545" y="1457078"/>
          <a:ext cx="3202802" cy="191162"/>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Vul hier uw gemiddelde ouderbijdrage</a:t>
          </a:r>
          <a:r>
            <a:rPr lang="nl-NL" sz="1100" b="1" baseline="0"/>
            <a:t> per uur in!</a:t>
          </a:r>
          <a:endParaRPr lang="nl-NL" sz="1100" b="1"/>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tabColor theme="8"/>
    <pageSetUpPr fitToPage="1"/>
  </sheetPr>
  <dimension ref="A1:AF52"/>
  <sheetViews>
    <sheetView showGridLines="0" showRowColHeaders="0" tabSelected="1" zoomScaleNormal="100" workbookViewId="0">
      <selection activeCell="D8" sqref="D8"/>
    </sheetView>
  </sheetViews>
  <sheetFormatPr defaultColWidth="9.140625" defaultRowHeight="15" x14ac:dyDescent="0.25"/>
  <cols>
    <col min="1" max="1" width="28" style="20" customWidth="1"/>
    <col min="2" max="2" width="23.140625" style="20" customWidth="1"/>
    <col min="3" max="3" width="20.7109375" style="20" customWidth="1"/>
    <col min="4" max="4" width="9.5703125" style="20" customWidth="1"/>
    <col min="5" max="5" width="6.7109375" style="20" hidden="1" customWidth="1"/>
    <col min="6" max="6" width="20.5703125" style="20" customWidth="1"/>
    <col min="7" max="7" width="18.42578125" style="20" customWidth="1"/>
    <col min="8" max="8" width="6.85546875" style="20" customWidth="1"/>
    <col min="9" max="9" width="16.28515625" style="20" customWidth="1"/>
    <col min="10" max="10" width="6.85546875" style="20" customWidth="1"/>
    <col min="11" max="11" width="16.28515625" style="20" customWidth="1"/>
    <col min="12" max="12" width="6.85546875" style="20" customWidth="1"/>
    <col min="13" max="13" width="17" style="20" customWidth="1"/>
    <col min="14" max="14" width="6.85546875" style="20" customWidth="1"/>
    <col min="15" max="15" width="19.5703125" style="20" customWidth="1"/>
    <col min="16" max="16" width="7" style="20" hidden="1" customWidth="1"/>
    <col min="17" max="17" width="16.28515625" style="20" customWidth="1"/>
    <col min="18" max="18" width="8.7109375" style="20" hidden="1" customWidth="1"/>
    <col min="19" max="19" width="16.28515625" style="20" customWidth="1"/>
    <col min="20" max="20" width="13" style="20" hidden="1" customWidth="1"/>
    <col min="21" max="21" width="16.28515625" style="20" customWidth="1"/>
    <col min="22" max="22" width="9.28515625" style="20" customWidth="1"/>
    <col min="23" max="23" width="16.28515625" style="20" customWidth="1"/>
    <col min="24" max="24" width="11.5703125" style="20" customWidth="1"/>
    <col min="25" max="25" width="15.7109375" style="20" customWidth="1"/>
    <col min="26" max="26" width="7" style="20" bestFit="1" customWidth="1"/>
    <col min="27" max="27" width="11.85546875" style="20" bestFit="1" customWidth="1"/>
    <col min="28" max="29" width="13.140625" style="20" customWidth="1"/>
    <col min="30" max="30" width="13.5703125" style="20" customWidth="1"/>
    <col min="31" max="31" width="14.28515625" style="20" customWidth="1"/>
    <col min="32" max="32" width="19.28515625" style="20" hidden="1" customWidth="1"/>
    <col min="33" max="33" width="14.42578125" style="20" bestFit="1" customWidth="1"/>
    <col min="34" max="34" width="10.5703125" style="20" customWidth="1"/>
    <col min="35" max="35" width="9.140625" style="20"/>
    <col min="36" max="36" width="10.5703125" style="20" customWidth="1"/>
    <col min="37" max="37" width="10.42578125" style="20" customWidth="1"/>
    <col min="38" max="16384" width="9.140625" style="20"/>
  </cols>
  <sheetData>
    <row r="1" spans="1:31" ht="18.75" customHeight="1" x14ac:dyDescent="0.25">
      <c r="K1" s="38" t="s">
        <v>0</v>
      </c>
      <c r="L1" s="39"/>
      <c r="M1" s="49" t="s">
        <v>34</v>
      </c>
      <c r="N1" s="59"/>
      <c r="O1" s="38" t="s">
        <v>35</v>
      </c>
      <c r="P1" s="39"/>
      <c r="Q1" s="50"/>
      <c r="R1" s="60"/>
      <c r="S1" s="66"/>
      <c r="T1" s="41"/>
      <c r="X1" s="65"/>
      <c r="AB1" s="41"/>
      <c r="AC1" s="41"/>
      <c r="AD1" s="41"/>
      <c r="AE1" s="41"/>
    </row>
    <row r="2" spans="1:31" ht="18.75" customHeight="1" x14ac:dyDescent="0.25">
      <c r="K2" s="51" t="s">
        <v>1</v>
      </c>
      <c r="L2" s="52"/>
      <c r="M2" s="53">
        <v>43831</v>
      </c>
      <c r="N2" s="59"/>
      <c r="O2" s="54" t="s">
        <v>2</v>
      </c>
      <c r="P2" s="59"/>
      <c r="Q2" s="61">
        <v>44196</v>
      </c>
      <c r="R2" s="62">
        <v>366</v>
      </c>
      <c r="S2" s="66"/>
      <c r="T2" s="41"/>
      <c r="X2" s="41"/>
      <c r="AB2" s="41"/>
      <c r="AC2" s="41"/>
      <c r="AD2" s="41"/>
      <c r="AE2" s="41"/>
    </row>
    <row r="3" spans="1:31" ht="18.75" customHeight="1" x14ac:dyDescent="0.25">
      <c r="P3" s="41"/>
      <c r="Q3" s="41"/>
      <c r="R3" s="41"/>
      <c r="S3" s="41"/>
      <c r="T3" s="41"/>
      <c r="U3" s="41"/>
      <c r="V3" s="37"/>
      <c r="W3" s="37"/>
      <c r="X3" s="41"/>
      <c r="Y3" s="41"/>
      <c r="Z3" s="41"/>
      <c r="AA3" s="41"/>
      <c r="AB3" s="41"/>
      <c r="AC3" s="41"/>
      <c r="AD3" s="41"/>
      <c r="AE3" s="41"/>
    </row>
    <row r="4" spans="1:31" ht="18.75" customHeight="1" thickBot="1" x14ac:dyDescent="0.3">
      <c r="P4" s="41"/>
      <c r="Q4" s="41"/>
      <c r="R4" s="41"/>
      <c r="S4" s="41"/>
      <c r="T4" s="41"/>
      <c r="U4" s="37">
        <v>366</v>
      </c>
      <c r="V4" s="63">
        <f>(Q2-M2+1)</f>
        <v>366</v>
      </c>
      <c r="W4" s="37"/>
    </row>
    <row r="5" spans="1:31" ht="18.75" customHeight="1" thickBot="1" x14ac:dyDescent="0.3">
      <c r="H5" s="181" t="s">
        <v>37</v>
      </c>
      <c r="I5" s="182"/>
      <c r="J5" s="182"/>
      <c r="K5" s="182"/>
      <c r="L5" s="181" t="s">
        <v>38</v>
      </c>
      <c r="M5" s="182"/>
      <c r="N5" s="182"/>
      <c r="O5" s="183"/>
      <c r="P5" s="30"/>
      <c r="Q5" s="41"/>
      <c r="R5" s="41"/>
      <c r="S5" s="41"/>
      <c r="T5" s="41"/>
      <c r="U5" s="37">
        <v>366</v>
      </c>
      <c r="V5" s="37">
        <f>V4/U4</f>
        <v>1</v>
      </c>
      <c r="W5" s="64"/>
      <c r="X5" s="184"/>
      <c r="Y5" s="184"/>
      <c r="Z5" s="184"/>
    </row>
    <row r="6" spans="1:31" ht="25.5" customHeight="1" x14ac:dyDescent="0.3">
      <c r="A6" s="185" t="s">
        <v>21</v>
      </c>
      <c r="B6" s="187" t="s">
        <v>3</v>
      </c>
      <c r="C6" s="205" t="s">
        <v>53</v>
      </c>
      <c r="D6" s="205" t="s">
        <v>51</v>
      </c>
      <c r="E6" s="89"/>
      <c r="F6" s="189" t="s">
        <v>6</v>
      </c>
      <c r="G6" s="205" t="s">
        <v>72</v>
      </c>
      <c r="H6" s="191" t="s">
        <v>26</v>
      </c>
      <c r="I6" s="192"/>
      <c r="J6" s="193" t="s">
        <v>27</v>
      </c>
      <c r="K6" s="192"/>
      <c r="L6" s="194" t="s">
        <v>28</v>
      </c>
      <c r="M6" s="195"/>
      <c r="N6" s="194" t="s">
        <v>29</v>
      </c>
      <c r="O6" s="196"/>
      <c r="P6" s="197" t="s">
        <v>7</v>
      </c>
      <c r="Q6" s="179" t="s">
        <v>7</v>
      </c>
      <c r="R6" s="200" t="s">
        <v>9</v>
      </c>
      <c r="S6" s="179" t="s">
        <v>17</v>
      </c>
      <c r="T6" s="179" t="s">
        <v>8</v>
      </c>
      <c r="U6" s="179" t="s">
        <v>18</v>
      </c>
      <c r="V6" s="37"/>
      <c r="W6" s="37"/>
    </row>
    <row r="7" spans="1:31" ht="42" customHeight="1" thickBot="1" x14ac:dyDescent="0.35">
      <c r="A7" s="186"/>
      <c r="B7" s="188"/>
      <c r="C7" s="206"/>
      <c r="D7" s="206"/>
      <c r="E7" s="90"/>
      <c r="F7" s="190"/>
      <c r="G7" s="206"/>
      <c r="H7" s="151" t="s">
        <v>4</v>
      </c>
      <c r="I7" s="22" t="s">
        <v>32</v>
      </c>
      <c r="J7" s="21" t="s">
        <v>4</v>
      </c>
      <c r="K7" s="22" t="s">
        <v>33</v>
      </c>
      <c r="L7" s="23"/>
      <c r="M7" s="24" t="s">
        <v>32</v>
      </c>
      <c r="N7" s="23" t="s">
        <v>4</v>
      </c>
      <c r="O7" s="111" t="s">
        <v>33</v>
      </c>
      <c r="P7" s="198"/>
      <c r="Q7" s="199"/>
      <c r="R7" s="201"/>
      <c r="S7" s="180"/>
      <c r="T7" s="180"/>
      <c r="U7" s="180"/>
    </row>
    <row r="8" spans="1:31" x14ac:dyDescent="0.25">
      <c r="A8" s="67"/>
      <c r="B8" s="95"/>
      <c r="C8" s="99" t="s">
        <v>77</v>
      </c>
      <c r="D8" s="120"/>
      <c r="E8" s="87">
        <f>IF(C8= "Ja",D8,0)</f>
        <v>0</v>
      </c>
      <c r="F8" s="157"/>
      <c r="G8" s="152"/>
      <c r="H8" s="112"/>
      <c r="I8" s="43">
        <f>IF(OR($V$4&gt;366,$V$4&lt;-1),"Datum Fout",$V$4/$U$4*H8*'Details subsidie'!$D$16)</f>
        <v>0</v>
      </c>
      <c r="J8" s="1"/>
      <c r="K8" s="43">
        <f>IF(OR($V$4&gt;366,$V$4&lt;-1),"Datum Fout",$V$4/$U$4*J8*'Details subsidie'!$D$21)</f>
        <v>0</v>
      </c>
      <c r="L8" s="1"/>
      <c r="M8" s="43">
        <f>IF(OR($V$4&gt;366,$V$4&lt;-1),"Datum Fout",$V$4/$U$4*L8*'Details subsidie'!$H$17)</f>
        <v>0</v>
      </c>
      <c r="N8" s="1"/>
      <c r="O8" s="113">
        <f>IF(OR($V$4&gt;366,$V$4&lt;-1),"Datum Fout",$V$4/$U$4*N8*'Details subsidie'!$H$22)</f>
        <v>0</v>
      </c>
      <c r="P8" s="44">
        <f>H8+J8+L8+N8</f>
        <v>0</v>
      </c>
      <c r="Q8" s="46" t="str">
        <f>IF(P8=0," ",P8)</f>
        <v xml:space="preserve"> </v>
      </c>
      <c r="R8" s="25">
        <f>(H8*('Details subsidie'!$D$5*'Details subsidie'!$D$6*'Details subsidie'!$D$10)+J8*('Details subsidie'!$D$5*'Details subsidie'!$D$6*'Details subsidie'!$D$10)+L8*('Details subsidie'!$D$5*'Details subsidie'!$D$8*'Details subsidie'!$D$10)+N8*('Details subsidie'!$D$5*'Details subsidie'!$D$8*'Details subsidie'!$D$10))</f>
        <v>0</v>
      </c>
      <c r="S8" s="25" t="str">
        <f>IF(R8=0," ",R8)</f>
        <v xml:space="preserve"> </v>
      </c>
      <c r="T8" s="26">
        <f>SUM(I8+K8+M8+O8)</f>
        <v>0</v>
      </c>
      <c r="U8" s="26" t="str">
        <f>IF(T8=0," ",T8)</f>
        <v xml:space="preserve"> </v>
      </c>
      <c r="V8" s="27"/>
      <c r="W8" s="27"/>
      <c r="X8" s="27"/>
    </row>
    <row r="9" spans="1:31" x14ac:dyDescent="0.25">
      <c r="A9" s="70"/>
      <c r="B9" s="96"/>
      <c r="C9" s="100"/>
      <c r="D9" s="101"/>
      <c r="E9" s="87">
        <f t="shared" ref="E9:E30" si="0">IF(C9= "Ja",D9,0)</f>
        <v>0</v>
      </c>
      <c r="F9" s="155"/>
      <c r="G9" s="153"/>
      <c r="H9" s="114"/>
      <c r="I9" s="43">
        <f>IF(OR($V$4&gt;366,$V$4&lt;-1),"Datum Fout",$V$4/$U$4*H9*'Details subsidie'!$D$16)</f>
        <v>0</v>
      </c>
      <c r="J9" s="2"/>
      <c r="K9" s="43">
        <f>IF(OR($V$4&gt;366,$V$4&lt;-1),"Datum Fout",$V$4/$U$4*J9*'Details subsidie'!$D$21)</f>
        <v>0</v>
      </c>
      <c r="L9" s="2"/>
      <c r="M9" s="43">
        <f>IF(OR($V$4&gt;366,$V$4&lt;-1),"Datum Fout",$V$4/$U$4*L9*'Details subsidie'!$H$17)</f>
        <v>0</v>
      </c>
      <c r="N9" s="2"/>
      <c r="O9" s="115">
        <f>IF(OR($V$4&gt;366,$V$4&lt;-1),"Datum Fout",$V$4/$U$4*N9*'Details subsidie'!$H$22)</f>
        <v>0</v>
      </c>
      <c r="P9" s="44">
        <f t="shared" ref="P9:P30" si="1">H9+J9+L9+N9</f>
        <v>0</v>
      </c>
      <c r="Q9" s="47" t="str">
        <f t="shared" ref="Q9:Q30" si="2">IF(P9=0," ",P9)</f>
        <v xml:space="preserve"> </v>
      </c>
      <c r="R9" s="25">
        <f>(H9*('Details subsidie'!$D$5*'Details subsidie'!$D$6*'Details subsidie'!$D$10)+J9*('Details subsidie'!$D$5*'Details subsidie'!$D$6*'Details subsidie'!$D$10)+L9*('Details subsidie'!$D$5*'Details subsidie'!$D$8*'Details subsidie'!$D$10)+N9*('Details subsidie'!$D$5*'Details subsidie'!$D$8*'Details subsidie'!$D$10))</f>
        <v>0</v>
      </c>
      <c r="S9" s="25" t="str">
        <f t="shared" ref="S9:S30" si="3">IF(R9=0," ",R9)</f>
        <v xml:space="preserve"> </v>
      </c>
      <c r="T9" s="26">
        <f t="shared" ref="T9:T30" si="4">SUM(I9+K9+M9+O9)</f>
        <v>0</v>
      </c>
      <c r="U9" s="26" t="str">
        <f t="shared" ref="U9:U30" si="5">IF(T9=0," ",T9)</f>
        <v xml:space="preserve"> </v>
      </c>
    </row>
    <row r="10" spans="1:31" x14ac:dyDescent="0.25">
      <c r="A10" s="70"/>
      <c r="B10" s="97"/>
      <c r="C10" s="100"/>
      <c r="D10" s="102"/>
      <c r="E10" s="87">
        <f t="shared" si="0"/>
        <v>0</v>
      </c>
      <c r="F10" s="155"/>
      <c r="G10" s="153"/>
      <c r="H10" s="114"/>
      <c r="I10" s="43">
        <f>IF(OR($V$4&gt;366,$V$4&lt;-1),"Datum Fout",$V$4/$U$4*H10*'Details subsidie'!$D$16)</f>
        <v>0</v>
      </c>
      <c r="J10" s="2"/>
      <c r="K10" s="43">
        <f>IF(OR($V$4&gt;366,$V$4&lt;-1),"Datum Fout",$V$4/$U$4*J10*'Details subsidie'!$D$21)</f>
        <v>0</v>
      </c>
      <c r="L10" s="2"/>
      <c r="M10" s="43">
        <f>IF(OR($V$4&gt;366,$V$4&lt;-1),"Datum Fout",$V$4/$U$4*L10*'Details subsidie'!$H$17)</f>
        <v>0</v>
      </c>
      <c r="N10" s="2"/>
      <c r="O10" s="115">
        <f>IF(OR($V$4&gt;366,$V$4&lt;-1),"Datum Fout",$V$4/$U$4*N10*'Details subsidie'!$H$22)</f>
        <v>0</v>
      </c>
      <c r="P10" s="44">
        <f t="shared" si="1"/>
        <v>0</v>
      </c>
      <c r="Q10" s="47" t="str">
        <f t="shared" si="2"/>
        <v xml:space="preserve"> </v>
      </c>
      <c r="R10" s="25">
        <f>(H10*('Details subsidie'!$D$5*'Details subsidie'!$D$6*'Details subsidie'!$D$10)+J10*('Details subsidie'!$D$5*'Details subsidie'!$D$6*'Details subsidie'!$D$10)+L10*('Details subsidie'!$D$5*'Details subsidie'!$D$8*'Details subsidie'!$D$10)+N10*('Details subsidie'!$D$5*'Details subsidie'!$D$8*'Details subsidie'!$D$10))</f>
        <v>0</v>
      </c>
      <c r="S10" s="25" t="str">
        <f t="shared" si="3"/>
        <v xml:space="preserve"> </v>
      </c>
      <c r="T10" s="26">
        <f t="shared" si="4"/>
        <v>0</v>
      </c>
      <c r="U10" s="26" t="str">
        <f t="shared" si="5"/>
        <v xml:space="preserve"> </v>
      </c>
    </row>
    <row r="11" spans="1:31" x14ac:dyDescent="0.25">
      <c r="A11" s="70"/>
      <c r="B11" s="96"/>
      <c r="C11" s="100"/>
      <c r="D11" s="101"/>
      <c r="E11" s="87">
        <f t="shared" si="0"/>
        <v>0</v>
      </c>
      <c r="F11" s="155"/>
      <c r="G11" s="153"/>
      <c r="H11" s="114"/>
      <c r="I11" s="43">
        <f>IF(OR($V$4&gt;366,$V$4&lt;-1),"Datum Fout",$V$4/$U$4*H11*'Details subsidie'!$D$16)</f>
        <v>0</v>
      </c>
      <c r="J11" s="2"/>
      <c r="K11" s="43">
        <f>IF(OR($V$4&gt;366,$V$4&lt;-1),"Datum Fout",$V$4/$U$4*J11*'Details subsidie'!$D$21)</f>
        <v>0</v>
      </c>
      <c r="L11" s="2"/>
      <c r="M11" s="43">
        <f>IF(OR($V$4&gt;366,$V$4&lt;-1),"Datum Fout",$V$4/$U$4*L11*'Details subsidie'!$H$17)</f>
        <v>0</v>
      </c>
      <c r="N11" s="2"/>
      <c r="O11" s="115">
        <f>IF(OR($V$4&gt;366,$V$4&lt;-1),"Datum Fout",$V$4/$U$4*N11*'Details subsidie'!$H$22)</f>
        <v>0</v>
      </c>
      <c r="P11" s="44">
        <f t="shared" si="1"/>
        <v>0</v>
      </c>
      <c r="Q11" s="47" t="str">
        <f t="shared" si="2"/>
        <v xml:space="preserve"> </v>
      </c>
      <c r="R11" s="25">
        <f>(H11*('Details subsidie'!$D$5*'Details subsidie'!$D$6*'Details subsidie'!$D$10)+J11*('Details subsidie'!$D$5*'Details subsidie'!$D$6*'Details subsidie'!$D$10)+L11*('Details subsidie'!$D$5*'Details subsidie'!$D$8*'Details subsidie'!$D$10)+N11*('Details subsidie'!$D$5*'Details subsidie'!$D$8*'Details subsidie'!$D$10))</f>
        <v>0</v>
      </c>
      <c r="S11" s="25" t="str">
        <f t="shared" si="3"/>
        <v xml:space="preserve"> </v>
      </c>
      <c r="T11" s="26">
        <f t="shared" si="4"/>
        <v>0</v>
      </c>
      <c r="U11" s="26" t="str">
        <f t="shared" si="5"/>
        <v xml:space="preserve"> </v>
      </c>
    </row>
    <row r="12" spans="1:31" x14ac:dyDescent="0.25">
      <c r="A12" s="70"/>
      <c r="B12" s="97"/>
      <c r="C12" s="100"/>
      <c r="D12" s="102"/>
      <c r="E12" s="87">
        <f t="shared" si="0"/>
        <v>0</v>
      </c>
      <c r="F12" s="155"/>
      <c r="G12" s="153"/>
      <c r="H12" s="114"/>
      <c r="I12" s="43">
        <f>IF(OR($V$4&gt;366,$V$4&lt;-1),"Datum Fout",$V$4/$U$4*H12*'Details subsidie'!$D$16)</f>
        <v>0</v>
      </c>
      <c r="J12" s="2"/>
      <c r="K12" s="43">
        <f>IF(OR($V$4&gt;366,$V$4&lt;-1),"Datum Fout",$V$4/$U$4*J12*'Details subsidie'!$D$21)</f>
        <v>0</v>
      </c>
      <c r="L12" s="2"/>
      <c r="M12" s="43">
        <f>IF(OR($V$4&gt;366,$V$4&lt;-1),"Datum Fout",$V$4/$U$4*L12*'Details subsidie'!$H$17)</f>
        <v>0</v>
      </c>
      <c r="N12" s="2"/>
      <c r="O12" s="115">
        <f>IF(OR($V$4&gt;366,$V$4&lt;-1),"Datum Fout",$V$4/$U$4*N12*'Details subsidie'!$H$22)</f>
        <v>0</v>
      </c>
      <c r="P12" s="44">
        <f t="shared" si="1"/>
        <v>0</v>
      </c>
      <c r="Q12" s="47" t="str">
        <f t="shared" si="2"/>
        <v xml:space="preserve"> </v>
      </c>
      <c r="R12" s="25">
        <f>(H12*('Details subsidie'!$D$5*'Details subsidie'!$D$6*'Details subsidie'!$D$10)+J12*('Details subsidie'!$D$5*'Details subsidie'!$D$6*'Details subsidie'!$D$10)+L12*('Details subsidie'!$D$5*'Details subsidie'!$D$8*'Details subsidie'!$D$10)+N12*('Details subsidie'!$D$5*'Details subsidie'!$D$8*'Details subsidie'!$D$10))</f>
        <v>0</v>
      </c>
      <c r="S12" s="25" t="str">
        <f t="shared" si="3"/>
        <v xml:space="preserve"> </v>
      </c>
      <c r="T12" s="26">
        <f t="shared" si="4"/>
        <v>0</v>
      </c>
      <c r="U12" s="26" t="str">
        <f t="shared" si="5"/>
        <v xml:space="preserve"> </v>
      </c>
    </row>
    <row r="13" spans="1:31" x14ac:dyDescent="0.25">
      <c r="A13" s="70"/>
      <c r="B13" s="96"/>
      <c r="C13" s="100"/>
      <c r="D13" s="101"/>
      <c r="E13" s="87">
        <f t="shared" si="0"/>
        <v>0</v>
      </c>
      <c r="F13" s="155"/>
      <c r="G13" s="153"/>
      <c r="H13" s="114"/>
      <c r="I13" s="43">
        <f>IF(OR($V$4&gt;366,$V$4&lt;-1),"Datum Fout",$V$4/$U$4*H13*'Details subsidie'!$D$16)</f>
        <v>0</v>
      </c>
      <c r="J13" s="2"/>
      <c r="K13" s="43">
        <f>IF(OR($V$4&gt;366,$V$4&lt;-1),"Datum Fout",$V$4/$U$4*J13*'Details subsidie'!$D$21)</f>
        <v>0</v>
      </c>
      <c r="L13" s="2"/>
      <c r="M13" s="43">
        <f>IF(OR($V$4&gt;366,$V$4&lt;-1),"Datum Fout",$V$4/$U$4*L13*'Details subsidie'!$H$17)</f>
        <v>0</v>
      </c>
      <c r="N13" s="2"/>
      <c r="O13" s="115">
        <f>IF(OR($V$4&gt;366,$V$4&lt;-1),"Datum Fout",$V$4/$U$4*N13*'Details subsidie'!$H$22)</f>
        <v>0</v>
      </c>
      <c r="P13" s="44">
        <f t="shared" si="1"/>
        <v>0</v>
      </c>
      <c r="Q13" s="47" t="str">
        <f t="shared" si="2"/>
        <v xml:space="preserve"> </v>
      </c>
      <c r="R13" s="25">
        <f>(H13*('Details subsidie'!$D$5*'Details subsidie'!$D$6*'Details subsidie'!$D$10)+J13*('Details subsidie'!$D$5*'Details subsidie'!$D$6*'Details subsidie'!$D$10)+L13*('Details subsidie'!$D$5*'Details subsidie'!$D$8*'Details subsidie'!$D$10)+N13*('Details subsidie'!$D$5*'Details subsidie'!$D$8*'Details subsidie'!$D$10))</f>
        <v>0</v>
      </c>
      <c r="S13" s="25" t="str">
        <f t="shared" si="3"/>
        <v xml:space="preserve"> </v>
      </c>
      <c r="T13" s="26">
        <f t="shared" si="4"/>
        <v>0</v>
      </c>
      <c r="U13" s="26" t="str">
        <f t="shared" si="5"/>
        <v xml:space="preserve"> </v>
      </c>
    </row>
    <row r="14" spans="1:31" x14ac:dyDescent="0.25">
      <c r="A14" s="70"/>
      <c r="B14" s="96"/>
      <c r="C14" s="100"/>
      <c r="D14" s="101"/>
      <c r="E14" s="87">
        <f t="shared" si="0"/>
        <v>0</v>
      </c>
      <c r="F14" s="155"/>
      <c r="G14" s="153"/>
      <c r="H14" s="114"/>
      <c r="I14" s="43">
        <f>IF(OR($V$4&gt;366,$V$4&lt;-1),"Datum Fout",$V$4/$U$4*H14*'Details subsidie'!$D$16)</f>
        <v>0</v>
      </c>
      <c r="J14" s="2"/>
      <c r="K14" s="43">
        <f>IF(OR($V$4&gt;366,$V$4&lt;-1),"Datum Fout",$V$4/$U$4*J14*'Details subsidie'!$D$21)</f>
        <v>0</v>
      </c>
      <c r="L14" s="2"/>
      <c r="M14" s="43">
        <f>IF(OR($V$4&gt;366,$V$4&lt;-1),"Datum Fout",$V$4/$U$4*L14*'Details subsidie'!$H$17)</f>
        <v>0</v>
      </c>
      <c r="N14" s="2"/>
      <c r="O14" s="115">
        <f>IF(OR($V$4&gt;366,$V$4&lt;-1),"Datum Fout",$V$4/$U$4*N14*'Details subsidie'!$H$22)</f>
        <v>0</v>
      </c>
      <c r="P14" s="44">
        <f t="shared" si="1"/>
        <v>0</v>
      </c>
      <c r="Q14" s="47" t="str">
        <f t="shared" si="2"/>
        <v xml:space="preserve"> </v>
      </c>
      <c r="R14" s="25">
        <f>(H14*('Details subsidie'!$D$5*'Details subsidie'!$D$6*'Details subsidie'!$D$10)+J14*('Details subsidie'!$D$5*'Details subsidie'!$D$6*'Details subsidie'!$D$10)+L14*('Details subsidie'!$D$5*'Details subsidie'!$D$8*'Details subsidie'!$D$10)+N14*('Details subsidie'!$D$5*'Details subsidie'!$D$8*'Details subsidie'!$D$10))</f>
        <v>0</v>
      </c>
      <c r="S14" s="25" t="str">
        <f>IF(R14=0," ",R14)</f>
        <v xml:space="preserve"> </v>
      </c>
      <c r="T14" s="26">
        <f t="shared" si="4"/>
        <v>0</v>
      </c>
      <c r="U14" s="26" t="str">
        <f t="shared" si="5"/>
        <v xml:space="preserve"> </v>
      </c>
    </row>
    <row r="15" spans="1:31" x14ac:dyDescent="0.25">
      <c r="A15" s="70"/>
      <c r="B15" s="96"/>
      <c r="C15" s="100"/>
      <c r="D15" s="101"/>
      <c r="E15" s="87">
        <f t="shared" si="0"/>
        <v>0</v>
      </c>
      <c r="F15" s="155"/>
      <c r="G15" s="153"/>
      <c r="H15" s="114"/>
      <c r="I15" s="43">
        <f>IF(OR($V$4&gt;366,$V$4&lt;-1),"Datum Fout",$V$4/$U$4*H15*'Details subsidie'!$D$16)</f>
        <v>0</v>
      </c>
      <c r="J15" s="2"/>
      <c r="K15" s="43">
        <f>IF(OR($V$4&gt;366,$V$4&lt;-1),"Datum Fout",$V$4/$U$4*J15*'Details subsidie'!$D$21)</f>
        <v>0</v>
      </c>
      <c r="L15" s="2"/>
      <c r="M15" s="43">
        <f>IF(OR($V$4&gt;366,$V$4&lt;-1),"Datum Fout",$V$4/$U$4*L15*'Details subsidie'!$H$17)</f>
        <v>0</v>
      </c>
      <c r="N15" s="2"/>
      <c r="O15" s="115">
        <f>IF(OR($V$4&gt;366,$V$4&lt;-1),"Datum Fout",$V$4/$U$4*N15*'Details subsidie'!$H$22)</f>
        <v>0</v>
      </c>
      <c r="P15" s="44">
        <f t="shared" si="1"/>
        <v>0</v>
      </c>
      <c r="Q15" s="47" t="str">
        <f t="shared" si="2"/>
        <v xml:space="preserve"> </v>
      </c>
      <c r="R15" s="25">
        <f>(H15*('Details subsidie'!$D$5*'Details subsidie'!$D$6*'Details subsidie'!$D$10)+J15*('Details subsidie'!$D$5*'Details subsidie'!$D$6*'Details subsidie'!$D$10)+L15*('Details subsidie'!$D$5*'Details subsidie'!$D$8*'Details subsidie'!$D$10)+N15*('Details subsidie'!$D$5*'Details subsidie'!$D$8*'Details subsidie'!$D$10))</f>
        <v>0</v>
      </c>
      <c r="S15" s="25" t="str">
        <f t="shared" si="3"/>
        <v xml:space="preserve"> </v>
      </c>
      <c r="T15" s="26">
        <f t="shared" si="4"/>
        <v>0</v>
      </c>
      <c r="U15" s="26" t="str">
        <f t="shared" si="5"/>
        <v xml:space="preserve"> </v>
      </c>
    </row>
    <row r="16" spans="1:31" x14ac:dyDescent="0.25">
      <c r="A16" s="70"/>
      <c r="B16" s="96"/>
      <c r="C16" s="100"/>
      <c r="D16" s="101"/>
      <c r="E16" s="87">
        <f t="shared" si="0"/>
        <v>0</v>
      </c>
      <c r="F16" s="155"/>
      <c r="G16" s="153"/>
      <c r="H16" s="114"/>
      <c r="I16" s="43">
        <f>IF(OR($V$4&gt;366,$V$4&lt;-1),"Datum Fout",$V$4/$U$4*H16*'Details subsidie'!$D$16)</f>
        <v>0</v>
      </c>
      <c r="J16" s="2"/>
      <c r="K16" s="43">
        <f>IF(OR($V$4&gt;366,$V$4&lt;-1),"Datum Fout",$V$4/$U$4*J16*'Details subsidie'!$D$21)</f>
        <v>0</v>
      </c>
      <c r="L16" s="2"/>
      <c r="M16" s="43">
        <f>IF(OR($V$4&gt;366,$V$4&lt;-1),"Datum Fout",$V$4/$U$4*L16*'Details subsidie'!$H$17)</f>
        <v>0</v>
      </c>
      <c r="N16" s="2"/>
      <c r="O16" s="115">
        <f>IF(OR($V$4&gt;366,$V$4&lt;-1),"Datum Fout",$V$4/$U$4*N16*'Details subsidie'!$H$22)</f>
        <v>0</v>
      </c>
      <c r="P16" s="44">
        <f t="shared" si="1"/>
        <v>0</v>
      </c>
      <c r="Q16" s="47" t="str">
        <f t="shared" si="2"/>
        <v xml:space="preserve"> </v>
      </c>
      <c r="R16" s="25">
        <f>(H16*('Details subsidie'!$D$5*'Details subsidie'!$D$6*'Details subsidie'!$D$10)+J16*('Details subsidie'!$D$5*'Details subsidie'!$D$6*'Details subsidie'!$D$10)+L16*('Details subsidie'!$D$5*'Details subsidie'!$D$8*'Details subsidie'!$D$10)+N16*('Details subsidie'!$D$5*'Details subsidie'!$D$8*'Details subsidie'!$D$10))</f>
        <v>0</v>
      </c>
      <c r="S16" s="25" t="str">
        <f t="shared" si="3"/>
        <v xml:space="preserve"> </v>
      </c>
      <c r="T16" s="26">
        <f t="shared" si="4"/>
        <v>0</v>
      </c>
      <c r="U16" s="26" t="str">
        <f t="shared" si="5"/>
        <v xml:space="preserve"> </v>
      </c>
    </row>
    <row r="17" spans="1:21" x14ac:dyDescent="0.25">
      <c r="A17" s="70"/>
      <c r="B17" s="96"/>
      <c r="C17" s="100"/>
      <c r="D17" s="101"/>
      <c r="E17" s="87">
        <f t="shared" si="0"/>
        <v>0</v>
      </c>
      <c r="F17" s="155"/>
      <c r="G17" s="153"/>
      <c r="H17" s="114"/>
      <c r="I17" s="43">
        <f>IF(OR($V$4&gt;366,$V$4&lt;-1),"Datum Fout",$V$4/$U$4*H17*'Details subsidie'!$D$16)</f>
        <v>0</v>
      </c>
      <c r="J17" s="2"/>
      <c r="K17" s="43">
        <f>IF(OR($V$4&gt;366,$V$4&lt;-1),"Datum Fout",$V$4/$U$4*J17*'Details subsidie'!$D$21)</f>
        <v>0</v>
      </c>
      <c r="L17" s="2"/>
      <c r="M17" s="43">
        <f>IF(OR($V$4&gt;366,$V$4&lt;-1),"Datum Fout",$V$4/$U$4*L17*'Details subsidie'!$H$17)</f>
        <v>0</v>
      </c>
      <c r="N17" s="2"/>
      <c r="O17" s="115">
        <f>IF(OR($V$4&gt;366,$V$4&lt;-1),"Datum Fout",$V$4/$U$4*N17*'Details subsidie'!$H$22)</f>
        <v>0</v>
      </c>
      <c r="P17" s="44">
        <f t="shared" si="1"/>
        <v>0</v>
      </c>
      <c r="Q17" s="47" t="str">
        <f t="shared" si="2"/>
        <v xml:space="preserve"> </v>
      </c>
      <c r="R17" s="25">
        <f>(H17*('Details subsidie'!$D$5*'Details subsidie'!$D$6*'Details subsidie'!$D$10)+J17*('Details subsidie'!$D$5*'Details subsidie'!$D$6*'Details subsidie'!$D$10)+L17*('Details subsidie'!$D$5*'Details subsidie'!$D$8*'Details subsidie'!$D$10)+N17*('Details subsidie'!$D$5*'Details subsidie'!$D$8*'Details subsidie'!$D$10))</f>
        <v>0</v>
      </c>
      <c r="S17" s="25" t="str">
        <f>IF(R17=0," ",R17)</f>
        <v xml:space="preserve"> </v>
      </c>
      <c r="T17" s="26">
        <f t="shared" si="4"/>
        <v>0</v>
      </c>
      <c r="U17" s="26" t="str">
        <f>IF(T17=0," ",T17)</f>
        <v xml:space="preserve"> </v>
      </c>
    </row>
    <row r="18" spans="1:21" x14ac:dyDescent="0.25">
      <c r="A18" s="70"/>
      <c r="B18" s="96"/>
      <c r="C18" s="100"/>
      <c r="D18" s="101"/>
      <c r="E18" s="87">
        <f t="shared" si="0"/>
        <v>0</v>
      </c>
      <c r="F18" s="155"/>
      <c r="G18" s="153"/>
      <c r="H18" s="114"/>
      <c r="I18" s="43">
        <f>IF(OR($V$4&gt;366,$V$4&lt;-1),"Datum Fout",$V$4/$U$4*H18*'Details subsidie'!$D$16)</f>
        <v>0</v>
      </c>
      <c r="J18" s="2"/>
      <c r="K18" s="43">
        <f>IF(OR($V$4&gt;366,$V$4&lt;-1),"Datum Fout",$V$4/$U$4*J18*'Details subsidie'!$D$21)</f>
        <v>0</v>
      </c>
      <c r="L18" s="2"/>
      <c r="M18" s="43">
        <f>IF(OR($V$4&gt;366,$V$4&lt;-1),"Datum Fout",$V$4/$U$4*L18*'Details subsidie'!$H$17)</f>
        <v>0</v>
      </c>
      <c r="N18" s="2"/>
      <c r="O18" s="115">
        <f>IF(OR($V$4&gt;366,$V$4&lt;-1),"Datum Fout",$V$4/$U$4*N18*'Details subsidie'!$H$22)</f>
        <v>0</v>
      </c>
      <c r="P18" s="44">
        <f t="shared" si="1"/>
        <v>0</v>
      </c>
      <c r="Q18" s="47" t="str">
        <f t="shared" si="2"/>
        <v xml:space="preserve"> </v>
      </c>
      <c r="R18" s="25">
        <f>(H18*('Details subsidie'!$D$5*'Details subsidie'!$D$6*'Details subsidie'!$D$10)+J18*('Details subsidie'!$D$5*'Details subsidie'!$D$6*'Details subsidie'!$D$10)+L18*('Details subsidie'!$D$5*'Details subsidie'!$D$8*'Details subsidie'!$D$10)+N18*('Details subsidie'!$D$5*'Details subsidie'!$D$8*'Details subsidie'!$D$10))</f>
        <v>0</v>
      </c>
      <c r="S18" s="25" t="str">
        <f t="shared" si="3"/>
        <v xml:space="preserve"> </v>
      </c>
      <c r="T18" s="26">
        <f t="shared" si="4"/>
        <v>0</v>
      </c>
      <c r="U18" s="26" t="str">
        <f t="shared" si="5"/>
        <v xml:space="preserve"> </v>
      </c>
    </row>
    <row r="19" spans="1:21" x14ac:dyDescent="0.25">
      <c r="A19" s="70"/>
      <c r="B19" s="96"/>
      <c r="C19" s="100"/>
      <c r="D19" s="101"/>
      <c r="E19" s="87">
        <f t="shared" si="0"/>
        <v>0</v>
      </c>
      <c r="F19" s="155"/>
      <c r="G19" s="153"/>
      <c r="H19" s="114"/>
      <c r="I19" s="43">
        <f>IF(OR($V$4&gt;366,$V$4&lt;-1),"Datum Fout",$V$4/$U$4*H19*'Details subsidie'!$D$16)</f>
        <v>0</v>
      </c>
      <c r="J19" s="2"/>
      <c r="K19" s="43">
        <f>IF(OR($V$4&gt;366,$V$4&lt;-1),"Datum Fout",$V$4/$U$4*J19*'Details subsidie'!$D$21)</f>
        <v>0</v>
      </c>
      <c r="L19" s="2"/>
      <c r="M19" s="43">
        <f>IF(OR($V$4&gt;366,$V$4&lt;-1),"Datum Fout",$V$4/$U$4*L19*'Details subsidie'!$H$17)</f>
        <v>0</v>
      </c>
      <c r="N19" s="2"/>
      <c r="O19" s="115">
        <f>IF(OR($V$4&gt;366,$V$4&lt;-1),"Datum Fout",$V$4/$U$4*N19*'Details subsidie'!$H$22)</f>
        <v>0</v>
      </c>
      <c r="P19" s="44">
        <f t="shared" si="1"/>
        <v>0</v>
      </c>
      <c r="Q19" s="47" t="str">
        <f t="shared" si="2"/>
        <v xml:space="preserve"> </v>
      </c>
      <c r="R19" s="25">
        <f>(H19*('Details subsidie'!$D$5*'Details subsidie'!$D$6*'Details subsidie'!$D$10)+J19*('Details subsidie'!$D$5*'Details subsidie'!$D$6*'Details subsidie'!$D$10)+L19*('Details subsidie'!$D$5*'Details subsidie'!$D$8*'Details subsidie'!$D$10)+N19*('Details subsidie'!$D$5*'Details subsidie'!$D$8*'Details subsidie'!$D$10))</f>
        <v>0</v>
      </c>
      <c r="S19" s="25" t="str">
        <f t="shared" si="3"/>
        <v xml:space="preserve"> </v>
      </c>
      <c r="T19" s="26">
        <f t="shared" si="4"/>
        <v>0</v>
      </c>
      <c r="U19" s="26" t="str">
        <f t="shared" si="5"/>
        <v xml:space="preserve"> </v>
      </c>
    </row>
    <row r="20" spans="1:21" x14ac:dyDescent="0.25">
      <c r="A20" s="70"/>
      <c r="B20" s="96"/>
      <c r="C20" s="100"/>
      <c r="D20" s="101"/>
      <c r="E20" s="87">
        <f t="shared" si="0"/>
        <v>0</v>
      </c>
      <c r="F20" s="155"/>
      <c r="G20" s="153"/>
      <c r="H20" s="114"/>
      <c r="I20" s="43">
        <f>IF(OR($V$4&gt;366,$V$4&lt;-1),"Datum Fout",$V$4/$U$4*H20*'Details subsidie'!$D$16)</f>
        <v>0</v>
      </c>
      <c r="J20" s="2"/>
      <c r="K20" s="43">
        <f>IF(OR($V$4&gt;366,$V$4&lt;-1),"Datum Fout",$V$4/$U$4*J20*'Details subsidie'!$D$21)</f>
        <v>0</v>
      </c>
      <c r="L20" s="2"/>
      <c r="M20" s="43">
        <f>IF(OR($V$4&gt;366,$V$4&lt;-1),"Datum Fout",$V$4/$U$4*L20*'Details subsidie'!$H$17)</f>
        <v>0</v>
      </c>
      <c r="N20" s="2"/>
      <c r="O20" s="115">
        <f>IF(OR($V$4&gt;366,$V$4&lt;-1),"Datum Fout",$V$4/$U$4*N20*'Details subsidie'!$H$22)</f>
        <v>0</v>
      </c>
      <c r="P20" s="44">
        <f t="shared" si="1"/>
        <v>0</v>
      </c>
      <c r="Q20" s="47" t="str">
        <f t="shared" si="2"/>
        <v xml:space="preserve"> </v>
      </c>
      <c r="R20" s="25">
        <f>(H20*('Details subsidie'!$D$5*'Details subsidie'!$D$6*'Details subsidie'!$D$10)+J20*('Details subsidie'!$D$5*'Details subsidie'!$D$6*'Details subsidie'!$D$10)+L20*('Details subsidie'!$D$5*'Details subsidie'!$D$8*'Details subsidie'!$D$10)+N20*('Details subsidie'!$D$5*'Details subsidie'!$D$8*'Details subsidie'!$D$10))</f>
        <v>0</v>
      </c>
      <c r="S20" s="25" t="str">
        <f t="shared" si="3"/>
        <v xml:space="preserve"> </v>
      </c>
      <c r="T20" s="26">
        <f t="shared" si="4"/>
        <v>0</v>
      </c>
      <c r="U20" s="26" t="str">
        <f t="shared" si="5"/>
        <v xml:space="preserve"> </v>
      </c>
    </row>
    <row r="21" spans="1:21" x14ac:dyDescent="0.25">
      <c r="A21" s="70"/>
      <c r="B21" s="97"/>
      <c r="C21" s="100"/>
      <c r="D21" s="102"/>
      <c r="E21" s="87">
        <f t="shared" si="0"/>
        <v>0</v>
      </c>
      <c r="F21" s="155"/>
      <c r="G21" s="153"/>
      <c r="H21" s="114"/>
      <c r="I21" s="43">
        <f>IF(OR($V$4&gt;366,$V$4&lt;-1),"Datum Fout",$V$4/$U$4*H21*'Details subsidie'!$D$16)</f>
        <v>0</v>
      </c>
      <c r="J21" s="2"/>
      <c r="K21" s="43">
        <f>IF(OR($V$4&gt;366,$V$4&lt;-1),"Datum Fout",$V$4/$U$4*J21*'Details subsidie'!$D$21)</f>
        <v>0</v>
      </c>
      <c r="L21" s="2"/>
      <c r="M21" s="43">
        <f>IF(OR($V$4&gt;366,$V$4&lt;-1),"Datum Fout",$V$4/$U$4*L21*'Details subsidie'!$H$17)</f>
        <v>0</v>
      </c>
      <c r="N21" s="2"/>
      <c r="O21" s="115">
        <f>IF(OR($V$4&gt;366,$V$4&lt;-1),"Datum Fout",$V$4/$U$4*N21*'Details subsidie'!$H$22)</f>
        <v>0</v>
      </c>
      <c r="P21" s="44">
        <f t="shared" si="1"/>
        <v>0</v>
      </c>
      <c r="Q21" s="47" t="str">
        <f t="shared" si="2"/>
        <v xml:space="preserve"> </v>
      </c>
      <c r="R21" s="25">
        <f>(H21*('Details subsidie'!$D$5*'Details subsidie'!$D$6*'Details subsidie'!$D$10)+J21*('Details subsidie'!$D$5*'Details subsidie'!$D$6*'Details subsidie'!$D$10)+L21*('Details subsidie'!$D$5*'Details subsidie'!$D$8*'Details subsidie'!$D$10)+N21*('Details subsidie'!$D$5*'Details subsidie'!$D$8*'Details subsidie'!$D$10))</f>
        <v>0</v>
      </c>
      <c r="S21" s="25" t="str">
        <f t="shared" si="3"/>
        <v xml:space="preserve"> </v>
      </c>
      <c r="T21" s="26">
        <f t="shared" si="4"/>
        <v>0</v>
      </c>
      <c r="U21" s="26" t="str">
        <f t="shared" si="5"/>
        <v xml:space="preserve"> </v>
      </c>
    </row>
    <row r="22" spans="1:21" x14ac:dyDescent="0.25">
      <c r="A22" s="70"/>
      <c r="B22" s="96"/>
      <c r="C22" s="100"/>
      <c r="D22" s="101"/>
      <c r="E22" s="87">
        <f t="shared" si="0"/>
        <v>0</v>
      </c>
      <c r="F22" s="155"/>
      <c r="G22" s="153"/>
      <c r="H22" s="114"/>
      <c r="I22" s="43">
        <f>IF(OR($V$4&gt;366,$V$4&lt;-1),"Datum Fout",$V$4/$U$4*H22*'Details subsidie'!$D$16)</f>
        <v>0</v>
      </c>
      <c r="J22" s="2"/>
      <c r="K22" s="43">
        <f>IF(OR($V$4&gt;366,$V$4&lt;-1),"Datum Fout",$V$4/$U$4*J22*'Details subsidie'!$D$21)</f>
        <v>0</v>
      </c>
      <c r="L22" s="2"/>
      <c r="M22" s="43">
        <f>IF(OR($V$4&gt;366,$V$4&lt;-1),"Datum Fout",$V$4/$U$4*L22*'Details subsidie'!$H$17)</f>
        <v>0</v>
      </c>
      <c r="N22" s="2"/>
      <c r="O22" s="115">
        <f>IF(OR($V$4&gt;366,$V$4&lt;-1),"Datum Fout",$V$4/$U$4*N22*'Details subsidie'!$H$22)</f>
        <v>0</v>
      </c>
      <c r="P22" s="44">
        <f t="shared" si="1"/>
        <v>0</v>
      </c>
      <c r="Q22" s="47" t="str">
        <f t="shared" si="2"/>
        <v xml:space="preserve"> </v>
      </c>
      <c r="R22" s="25">
        <f>(H22*('Details subsidie'!$D$5*'Details subsidie'!$D$6*'Details subsidie'!$D$10)+J22*('Details subsidie'!$D$5*'Details subsidie'!$D$6*'Details subsidie'!$D$10)+L22*('Details subsidie'!$D$5*'Details subsidie'!$D$8*'Details subsidie'!$D$10)+N22*('Details subsidie'!$D$5*'Details subsidie'!$D$8*'Details subsidie'!$D$10))</f>
        <v>0</v>
      </c>
      <c r="S22" s="25" t="str">
        <f t="shared" si="3"/>
        <v xml:space="preserve"> </v>
      </c>
      <c r="T22" s="26">
        <f t="shared" si="4"/>
        <v>0</v>
      </c>
      <c r="U22" s="26" t="str">
        <f t="shared" si="5"/>
        <v xml:space="preserve"> </v>
      </c>
    </row>
    <row r="23" spans="1:21" x14ac:dyDescent="0.25">
      <c r="A23" s="70"/>
      <c r="B23" s="96"/>
      <c r="C23" s="100"/>
      <c r="D23" s="101"/>
      <c r="E23" s="87">
        <f t="shared" si="0"/>
        <v>0</v>
      </c>
      <c r="F23" s="155"/>
      <c r="G23" s="153"/>
      <c r="H23" s="114"/>
      <c r="I23" s="43">
        <f>IF(OR($V$4&gt;366,$V$4&lt;-1),"Datum Fout",$V$4/$U$4*H23*'Details subsidie'!$D$16)</f>
        <v>0</v>
      </c>
      <c r="J23" s="2"/>
      <c r="K23" s="43">
        <f>IF(OR($V$4&gt;366,$V$4&lt;-1),"Datum Fout",$V$4/$U$4*J23*'Details subsidie'!$D$21)</f>
        <v>0</v>
      </c>
      <c r="L23" s="2"/>
      <c r="M23" s="43">
        <f>IF(OR($V$4&gt;366,$V$4&lt;-1),"Datum Fout",$V$4/$U$4*L23*'Details subsidie'!$H$17)</f>
        <v>0</v>
      </c>
      <c r="N23" s="2"/>
      <c r="O23" s="115">
        <f>IF(OR($V$4&gt;366,$V$4&lt;-1),"Datum Fout",$V$4/$U$4*N23*'Details subsidie'!$H$22)</f>
        <v>0</v>
      </c>
      <c r="P23" s="44">
        <f t="shared" si="1"/>
        <v>0</v>
      </c>
      <c r="Q23" s="47" t="str">
        <f t="shared" si="2"/>
        <v xml:space="preserve"> </v>
      </c>
      <c r="R23" s="25">
        <f>(H23*('Details subsidie'!$D$5*'Details subsidie'!$D$6*'Details subsidie'!$D$10)+J23*('Details subsidie'!$D$5*'Details subsidie'!$D$6*'Details subsidie'!$D$10)+L23*('Details subsidie'!$D$5*'Details subsidie'!$D$8*'Details subsidie'!$D$10)+N23*('Details subsidie'!$D$5*'Details subsidie'!$D$8*'Details subsidie'!$D$10))</f>
        <v>0</v>
      </c>
      <c r="S23" s="25" t="str">
        <f t="shared" si="3"/>
        <v xml:space="preserve"> </v>
      </c>
      <c r="T23" s="26">
        <f t="shared" si="4"/>
        <v>0</v>
      </c>
      <c r="U23" s="26" t="str">
        <f t="shared" si="5"/>
        <v xml:space="preserve"> </v>
      </c>
    </row>
    <row r="24" spans="1:21" x14ac:dyDescent="0.25">
      <c r="A24" s="70"/>
      <c r="B24" s="97"/>
      <c r="C24" s="100"/>
      <c r="D24" s="102"/>
      <c r="E24" s="87">
        <f t="shared" si="0"/>
        <v>0</v>
      </c>
      <c r="F24" s="155"/>
      <c r="G24" s="153"/>
      <c r="H24" s="114"/>
      <c r="I24" s="43">
        <f>IF(OR($V$4&gt;366,$V$4&lt;-1),"Datum Fout",$V$4/$U$4*H24*'Details subsidie'!$D$16)</f>
        <v>0</v>
      </c>
      <c r="J24" s="2"/>
      <c r="K24" s="43">
        <f>IF(OR($V$4&gt;366,$V$4&lt;-1),"Datum Fout",$V$4/$U$4*J24*'Details subsidie'!$D$21)</f>
        <v>0</v>
      </c>
      <c r="L24" s="2"/>
      <c r="M24" s="43">
        <f>IF(OR($V$4&gt;366,$V$4&lt;-1),"Datum Fout",$V$4/$U$4*L24*'Details subsidie'!$H$17)</f>
        <v>0</v>
      </c>
      <c r="N24" s="2"/>
      <c r="O24" s="115">
        <f>IF(OR($V$4&gt;366,$V$4&lt;-1),"Datum Fout",$V$4/$U$4*N24*'Details subsidie'!$H$22)</f>
        <v>0</v>
      </c>
      <c r="P24" s="44">
        <f t="shared" si="1"/>
        <v>0</v>
      </c>
      <c r="Q24" s="47" t="str">
        <f t="shared" si="2"/>
        <v xml:space="preserve"> </v>
      </c>
      <c r="R24" s="25">
        <f>(H24*('Details subsidie'!$D$5*'Details subsidie'!$D$6*'Details subsidie'!$D$10)+J24*('Details subsidie'!$D$5*'Details subsidie'!$D$6*'Details subsidie'!$D$10)+L24*('Details subsidie'!$D$5*'Details subsidie'!$D$8*'Details subsidie'!$D$10)+N24*('Details subsidie'!$D$5*'Details subsidie'!$D$8*'Details subsidie'!$D$10))</f>
        <v>0</v>
      </c>
      <c r="S24" s="25" t="str">
        <f t="shared" si="3"/>
        <v xml:space="preserve"> </v>
      </c>
      <c r="T24" s="26">
        <f t="shared" si="4"/>
        <v>0</v>
      </c>
      <c r="U24" s="26" t="str">
        <f t="shared" si="5"/>
        <v xml:space="preserve"> </v>
      </c>
    </row>
    <row r="25" spans="1:21" x14ac:dyDescent="0.25">
      <c r="A25" s="70"/>
      <c r="B25" s="96"/>
      <c r="C25" s="100"/>
      <c r="D25" s="101"/>
      <c r="E25" s="87">
        <f t="shared" si="0"/>
        <v>0</v>
      </c>
      <c r="F25" s="155"/>
      <c r="G25" s="153"/>
      <c r="H25" s="114"/>
      <c r="I25" s="43">
        <f>IF(OR($V$4&gt;366,$V$4&lt;-1),"Datum Fout",$V$4/$U$4*H25*'Details subsidie'!$D$16)</f>
        <v>0</v>
      </c>
      <c r="J25" s="2"/>
      <c r="K25" s="43">
        <f>IF(OR($V$4&gt;366,$V$4&lt;-1),"Datum Fout",$V$4/$U$4*J25*'Details subsidie'!$D$21)</f>
        <v>0</v>
      </c>
      <c r="L25" s="2"/>
      <c r="M25" s="43">
        <f>IF(OR($V$4&gt;366,$V$4&lt;-1),"Datum Fout",$V$4/$U$4*L25*'Details subsidie'!$H$17)</f>
        <v>0</v>
      </c>
      <c r="N25" s="2"/>
      <c r="O25" s="115">
        <f>IF(OR($V$4&gt;366,$V$4&lt;-1),"Datum Fout",$V$4/$U$4*N25*'Details subsidie'!$H$22)</f>
        <v>0</v>
      </c>
      <c r="P25" s="44">
        <f t="shared" si="1"/>
        <v>0</v>
      </c>
      <c r="Q25" s="47" t="str">
        <f t="shared" si="2"/>
        <v xml:space="preserve"> </v>
      </c>
      <c r="R25" s="25">
        <f>(H25*('Details subsidie'!$D$5*'Details subsidie'!$D$6*'Details subsidie'!$D$10)+J25*('Details subsidie'!$D$5*'Details subsidie'!$D$6*'Details subsidie'!$D$10)+L25*('Details subsidie'!$D$5*'Details subsidie'!$D$8*'Details subsidie'!$D$10)+N25*('Details subsidie'!$D$5*'Details subsidie'!$D$8*'Details subsidie'!$D$10))</f>
        <v>0</v>
      </c>
      <c r="S25" s="25" t="str">
        <f t="shared" si="3"/>
        <v xml:space="preserve"> </v>
      </c>
      <c r="T25" s="26">
        <f t="shared" si="4"/>
        <v>0</v>
      </c>
      <c r="U25" s="26" t="str">
        <f t="shared" si="5"/>
        <v xml:space="preserve"> </v>
      </c>
    </row>
    <row r="26" spans="1:21" x14ac:dyDescent="0.25">
      <c r="A26" s="70"/>
      <c r="B26" s="96"/>
      <c r="C26" s="100"/>
      <c r="D26" s="101"/>
      <c r="E26" s="87">
        <f t="shared" si="0"/>
        <v>0</v>
      </c>
      <c r="F26" s="155"/>
      <c r="G26" s="153"/>
      <c r="H26" s="114"/>
      <c r="I26" s="43">
        <f>IF(OR($V$4&gt;366,$V$4&lt;-1),"Datum Fout",$V$4/$U$4*H26*'Details subsidie'!$D$16)</f>
        <v>0</v>
      </c>
      <c r="J26" s="2"/>
      <c r="K26" s="43">
        <f>IF(OR($V$4&gt;366,$V$4&lt;-1),"Datum Fout",$V$4/$U$4*J26*'Details subsidie'!$D$21)</f>
        <v>0</v>
      </c>
      <c r="L26" s="2"/>
      <c r="M26" s="43">
        <f>IF(OR($V$4&gt;366,$V$4&lt;-1),"Datum Fout",$V$4/$U$4*L26*'Details subsidie'!$H$17)</f>
        <v>0</v>
      </c>
      <c r="N26" s="2"/>
      <c r="O26" s="115">
        <f>IF(OR($V$4&gt;366,$V$4&lt;-1),"Datum Fout",$V$4/$U$4*N26*'Details subsidie'!$H$22)</f>
        <v>0</v>
      </c>
      <c r="P26" s="44">
        <f t="shared" si="1"/>
        <v>0</v>
      </c>
      <c r="Q26" s="47" t="str">
        <f t="shared" si="2"/>
        <v xml:space="preserve"> </v>
      </c>
      <c r="R26" s="25">
        <f>(H26*('Details subsidie'!$D$5*'Details subsidie'!$D$6*'Details subsidie'!$D$10)+J26*('Details subsidie'!$D$5*'Details subsidie'!$D$6*'Details subsidie'!$D$10)+L26*('Details subsidie'!$D$5*'Details subsidie'!$D$8*'Details subsidie'!$D$10)+N26*('Details subsidie'!$D$5*'Details subsidie'!$D$8*'Details subsidie'!$D$10))</f>
        <v>0</v>
      </c>
      <c r="S26" s="25" t="str">
        <f t="shared" si="3"/>
        <v xml:space="preserve"> </v>
      </c>
      <c r="T26" s="26">
        <f t="shared" si="4"/>
        <v>0</v>
      </c>
      <c r="U26" s="26" t="str">
        <f t="shared" si="5"/>
        <v xml:space="preserve"> </v>
      </c>
    </row>
    <row r="27" spans="1:21" x14ac:dyDescent="0.25">
      <c r="A27" s="70"/>
      <c r="B27" s="96"/>
      <c r="C27" s="100"/>
      <c r="D27" s="101"/>
      <c r="E27" s="87">
        <f t="shared" si="0"/>
        <v>0</v>
      </c>
      <c r="F27" s="155"/>
      <c r="G27" s="153"/>
      <c r="H27" s="114"/>
      <c r="I27" s="43">
        <f>IF(OR($V$4&gt;366,$V$4&lt;-1),"Datum Fout",$V$4/$U$4*H27*'Details subsidie'!$D$16)</f>
        <v>0</v>
      </c>
      <c r="J27" s="2"/>
      <c r="K27" s="43">
        <f>IF(OR($V$4&gt;366,$V$4&lt;-1),"Datum Fout",$V$4/$U$4*J27*'Details subsidie'!$D$21)</f>
        <v>0</v>
      </c>
      <c r="L27" s="2"/>
      <c r="M27" s="43">
        <f>IF(OR($V$4&gt;366,$V$4&lt;-1),"Datum Fout",$V$4/$U$4*L27*'Details subsidie'!$H$17)</f>
        <v>0</v>
      </c>
      <c r="N27" s="2"/>
      <c r="O27" s="115">
        <f>IF(OR($V$4&gt;366,$V$4&lt;-1),"Datum Fout",$V$4/$U$4*N27*'Details subsidie'!$H$22)</f>
        <v>0</v>
      </c>
      <c r="P27" s="44">
        <f t="shared" si="1"/>
        <v>0</v>
      </c>
      <c r="Q27" s="47" t="str">
        <f t="shared" si="2"/>
        <v xml:space="preserve"> </v>
      </c>
      <c r="R27" s="25">
        <f>(H27*('Details subsidie'!$D$5*'Details subsidie'!$D$6*'Details subsidie'!$D$10)+J27*('Details subsidie'!$D$5*'Details subsidie'!$D$6*'Details subsidie'!$D$10)+L27*('Details subsidie'!$D$5*'Details subsidie'!$D$8*'Details subsidie'!$D$10)+N27*('Details subsidie'!$D$5*'Details subsidie'!$D$8*'Details subsidie'!$D$10))</f>
        <v>0</v>
      </c>
      <c r="S27" s="25" t="str">
        <f t="shared" si="3"/>
        <v xml:space="preserve"> </v>
      </c>
      <c r="T27" s="26">
        <f t="shared" si="4"/>
        <v>0</v>
      </c>
      <c r="U27" s="26" t="str">
        <f t="shared" si="5"/>
        <v xml:space="preserve"> </v>
      </c>
    </row>
    <row r="28" spans="1:21" x14ac:dyDescent="0.25">
      <c r="A28" s="70"/>
      <c r="B28" s="96"/>
      <c r="C28" s="100"/>
      <c r="D28" s="101"/>
      <c r="E28" s="87">
        <f t="shared" si="0"/>
        <v>0</v>
      </c>
      <c r="F28" s="155"/>
      <c r="G28" s="153"/>
      <c r="H28" s="114"/>
      <c r="I28" s="43">
        <f>IF(OR($V$4&gt;366,$V$4&lt;-1),"Datum Fout",$V$4/$U$4*H28*'Details subsidie'!$D$16)</f>
        <v>0</v>
      </c>
      <c r="J28" s="2"/>
      <c r="K28" s="43">
        <f>IF(OR($V$4&gt;366,$V$4&lt;-1),"Datum Fout",$V$4/$U$4*J28*'Details subsidie'!$D$21)</f>
        <v>0</v>
      </c>
      <c r="L28" s="2"/>
      <c r="M28" s="43">
        <f>IF(OR($V$4&gt;366,$V$4&lt;-1),"Datum Fout",$V$4/$U$4*L28*'Details subsidie'!$H$17)</f>
        <v>0</v>
      </c>
      <c r="N28" s="2"/>
      <c r="O28" s="115">
        <f>IF(OR($V$4&gt;366,$V$4&lt;-1),"Datum Fout",$V$4/$U$4*N28*'Details subsidie'!$H$22)</f>
        <v>0</v>
      </c>
      <c r="P28" s="44">
        <f t="shared" si="1"/>
        <v>0</v>
      </c>
      <c r="Q28" s="47" t="str">
        <f t="shared" si="2"/>
        <v xml:space="preserve"> </v>
      </c>
      <c r="R28" s="25">
        <f>(H28*('Details subsidie'!$D$5*'Details subsidie'!$D$6*'Details subsidie'!$D$10)+J28*('Details subsidie'!$D$5*'Details subsidie'!$D$6*'Details subsidie'!$D$10)+L28*('Details subsidie'!$D$5*'Details subsidie'!$D$8*'Details subsidie'!$D$10)+N28*('Details subsidie'!$D$5*'Details subsidie'!$D$8*'Details subsidie'!$D$10))</f>
        <v>0</v>
      </c>
      <c r="S28" s="25" t="str">
        <f t="shared" si="3"/>
        <v xml:space="preserve"> </v>
      </c>
      <c r="T28" s="26">
        <f t="shared" si="4"/>
        <v>0</v>
      </c>
      <c r="U28" s="26" t="str">
        <f t="shared" si="5"/>
        <v xml:space="preserve"> </v>
      </c>
    </row>
    <row r="29" spans="1:21" x14ac:dyDescent="0.25">
      <c r="A29" s="70"/>
      <c r="B29" s="96"/>
      <c r="C29" s="100"/>
      <c r="D29" s="101"/>
      <c r="E29" s="87">
        <f t="shared" si="0"/>
        <v>0</v>
      </c>
      <c r="F29" s="155"/>
      <c r="G29" s="153"/>
      <c r="H29" s="114"/>
      <c r="I29" s="43">
        <f>IF(OR($V$4&gt;366,$V$4&lt;-1),"Datum Fout",$V$4/$U$4*H29*'Details subsidie'!$D$16)</f>
        <v>0</v>
      </c>
      <c r="J29" s="2"/>
      <c r="K29" s="43">
        <f>IF(OR($V$4&gt;366,$V$4&lt;-1),"Datum Fout",$V$4/$U$4*J29*'Details subsidie'!$D$21)</f>
        <v>0</v>
      </c>
      <c r="L29" s="2"/>
      <c r="M29" s="43">
        <f>IF(OR($V$4&gt;366,$V$4&lt;-1),"Datum Fout",$V$4/$U$4*L29*'Details subsidie'!$H$17)</f>
        <v>0</v>
      </c>
      <c r="N29" s="2"/>
      <c r="O29" s="115">
        <f>IF(OR($V$4&gt;366,$V$4&lt;-1),"Datum Fout",$V$4/$U$4*N29*'Details subsidie'!$H$22)</f>
        <v>0</v>
      </c>
      <c r="P29" s="44">
        <f t="shared" si="1"/>
        <v>0</v>
      </c>
      <c r="Q29" s="47" t="str">
        <f t="shared" si="2"/>
        <v xml:space="preserve"> </v>
      </c>
      <c r="R29" s="25">
        <f>(H29*('Details subsidie'!$D$5*'Details subsidie'!$D$6*'Details subsidie'!$D$10)+J29*('Details subsidie'!$D$5*'Details subsidie'!$D$6*'Details subsidie'!$D$10)+L29*('Details subsidie'!$D$5*'Details subsidie'!$D$8*'Details subsidie'!$D$10)+N29*('Details subsidie'!$D$5*'Details subsidie'!$D$8*'Details subsidie'!$D$10))</f>
        <v>0</v>
      </c>
      <c r="S29" s="25" t="str">
        <f t="shared" si="3"/>
        <v xml:space="preserve"> </v>
      </c>
      <c r="T29" s="26">
        <f t="shared" si="4"/>
        <v>0</v>
      </c>
      <c r="U29" s="26" t="str">
        <f t="shared" si="5"/>
        <v xml:space="preserve"> </v>
      </c>
    </row>
    <row r="30" spans="1:21" ht="15.75" thickBot="1" x14ac:dyDescent="0.3">
      <c r="A30" s="74"/>
      <c r="B30" s="98"/>
      <c r="C30" s="105"/>
      <c r="D30" s="106"/>
      <c r="E30" s="87">
        <f t="shared" si="0"/>
        <v>0</v>
      </c>
      <c r="F30" s="156"/>
      <c r="G30" s="154"/>
      <c r="H30" s="116"/>
      <c r="I30" s="117">
        <f>IF(OR($V$4&gt;366,$V$4&lt;-1),"Datum Fout",$V$4/$U$4*H30*'Details subsidie'!$D$16)</f>
        <v>0</v>
      </c>
      <c r="J30" s="118"/>
      <c r="K30" s="117">
        <f>IF(OR($V$4&gt;366,$V$4&lt;-1),"Datum Fout",$V$4/$U$4*J30*'Details subsidie'!$D$21)</f>
        <v>0</v>
      </c>
      <c r="L30" s="118"/>
      <c r="M30" s="117">
        <f>IF(OR($V$4&gt;366,$V$4&lt;-1),"Datum Fout",$V$4/$U$4*L30*'Details subsidie'!$H$17)</f>
        <v>0</v>
      </c>
      <c r="N30" s="118"/>
      <c r="O30" s="119">
        <f>IF(OR($V$4&gt;366,$V$4&lt;-1),"Datum Fout",$V$4/$U$4*N30*'Details subsidie'!$H$22)</f>
        <v>0</v>
      </c>
      <c r="P30" s="44">
        <f t="shared" si="1"/>
        <v>0</v>
      </c>
      <c r="Q30" s="47" t="str">
        <f t="shared" si="2"/>
        <v xml:space="preserve"> </v>
      </c>
      <c r="R30" s="25">
        <f>(H30*('Details subsidie'!$D$5*'Details subsidie'!$D$6*'Details subsidie'!$D$10)+J30*('Details subsidie'!$D$5*'Details subsidie'!$D$6*'Details subsidie'!$D$10)+L30*('Details subsidie'!$D$5*'Details subsidie'!$D$8*'Details subsidie'!$D$10)+N30*('Details subsidie'!$D$5*'Details subsidie'!$D$8*'Details subsidie'!$D$10))</f>
        <v>0</v>
      </c>
      <c r="S30" s="25" t="str">
        <f t="shared" si="3"/>
        <v xml:space="preserve"> </v>
      </c>
      <c r="T30" s="26">
        <f t="shared" si="4"/>
        <v>0</v>
      </c>
      <c r="U30" s="26" t="str">
        <f t="shared" si="5"/>
        <v xml:space="preserve"> </v>
      </c>
    </row>
    <row r="31" spans="1:21" ht="15.75" thickBot="1" x14ac:dyDescent="0.3">
      <c r="A31" s="28"/>
      <c r="B31" s="103"/>
      <c r="C31" s="107"/>
      <c r="D31" s="108"/>
      <c r="E31" s="133">
        <f>SUM(E8:E30)</f>
        <v>0</v>
      </c>
      <c r="F31" s="107"/>
      <c r="G31" s="30"/>
      <c r="H31" s="104">
        <f t="shared" ref="H31:O31" si="6">SUM(H8:H30)</f>
        <v>0</v>
      </c>
      <c r="I31" s="32">
        <f t="shared" si="6"/>
        <v>0</v>
      </c>
      <c r="J31" s="31">
        <f t="shared" si="6"/>
        <v>0</v>
      </c>
      <c r="K31" s="32">
        <f t="shared" si="6"/>
        <v>0</v>
      </c>
      <c r="L31" s="31">
        <f t="shared" ref="L31" si="7">SUM(L8:L30)</f>
        <v>0</v>
      </c>
      <c r="M31" s="32">
        <f t="shared" si="6"/>
        <v>0</v>
      </c>
      <c r="N31" s="31">
        <f t="shared" ref="N31" si="8">SUM(N8:N30)</f>
        <v>0</v>
      </c>
      <c r="O31" s="32">
        <f t="shared" si="6"/>
        <v>0</v>
      </c>
      <c r="P31" s="45">
        <f t="shared" ref="P31" si="9">SUM(P8:P30)</f>
        <v>0</v>
      </c>
      <c r="Q31" s="48">
        <f>SUM(Q8:Q30)</f>
        <v>0</v>
      </c>
      <c r="R31" s="33">
        <f>SUM(R8:R30)</f>
        <v>0</v>
      </c>
      <c r="S31" s="33">
        <f>SUM(S8:S30)</f>
        <v>0</v>
      </c>
      <c r="T31" s="33">
        <f>SUM(T8:T30)</f>
        <v>0</v>
      </c>
      <c r="U31" s="33">
        <f>SUM(U8:U30)</f>
        <v>0</v>
      </c>
    </row>
    <row r="34" spans="1:17" x14ac:dyDescent="0.25">
      <c r="A34" s="18" t="s">
        <v>11</v>
      </c>
      <c r="B34" s="19">
        <f>T31</f>
        <v>0</v>
      </c>
      <c r="C34" s="83"/>
      <c r="D34" s="83"/>
      <c r="E34" s="86"/>
    </row>
    <row r="35" spans="1:17" x14ac:dyDescent="0.25">
      <c r="A35" s="18"/>
      <c r="B35" s="83"/>
      <c r="C35" s="83"/>
      <c r="D35" s="83"/>
      <c r="E35" s="83"/>
    </row>
    <row r="36" spans="1:17" x14ac:dyDescent="0.25">
      <c r="A36" s="18"/>
      <c r="B36" s="83"/>
      <c r="C36" s="83"/>
      <c r="D36" s="83"/>
      <c r="E36" s="83"/>
      <c r="F36" s="84"/>
      <c r="G36" s="84"/>
      <c r="H36" s="84"/>
      <c r="I36" s="18" t="s">
        <v>50</v>
      </c>
      <c r="M36" s="18"/>
    </row>
    <row r="37" spans="1:17" x14ac:dyDescent="0.25">
      <c r="B37" s="27"/>
      <c r="C37" s="27"/>
      <c r="D37" s="27"/>
      <c r="E37" s="27"/>
      <c r="F37" s="84"/>
      <c r="G37" s="84"/>
      <c r="H37" s="84"/>
      <c r="I37" s="18" t="s">
        <v>76</v>
      </c>
    </row>
    <row r="38" spans="1:17" x14ac:dyDescent="0.25">
      <c r="A38" s="18"/>
      <c r="B38" s="109" t="str">
        <f>IF(E31=0," ",E31*Q38)</f>
        <v xml:space="preserve"> </v>
      </c>
      <c r="C38" s="83"/>
      <c r="D38" s="83"/>
      <c r="E38" s="86"/>
      <c r="F38" s="37" t="str">
        <f>IF(B38=0," ",B38)</f>
        <v xml:space="preserve"> </v>
      </c>
      <c r="G38" s="37"/>
      <c r="H38" s="84"/>
      <c r="I38" s="91" t="s">
        <v>52</v>
      </c>
      <c r="J38" s="92"/>
      <c r="K38" s="92"/>
      <c r="L38" s="92"/>
      <c r="M38" s="93" t="str">
        <f>IF(E31=0,"",E31)</f>
        <v/>
      </c>
      <c r="Q38" s="110">
        <v>4800</v>
      </c>
    </row>
    <row r="39" spans="1:17" x14ac:dyDescent="0.25">
      <c r="B39" s="94" t="e">
        <f>(F39+B34)/4</f>
        <v>#VALUE!</v>
      </c>
      <c r="C39" s="85"/>
      <c r="D39" s="85"/>
      <c r="E39" s="85"/>
      <c r="F39" s="37" t="str">
        <f>F38</f>
        <v xml:space="preserve"> </v>
      </c>
      <c r="G39" s="37"/>
      <c r="H39" s="84"/>
    </row>
    <row r="40" spans="1:17" x14ac:dyDescent="0.25">
      <c r="B40" s="85"/>
      <c r="C40" s="85"/>
      <c r="D40" s="85"/>
      <c r="E40" s="85"/>
      <c r="F40" s="84"/>
      <c r="G40" s="84"/>
      <c r="H40" s="84"/>
      <c r="I40" s="132" t="str">
        <f>IF(ISERROR(A1/A2),"",A1/A2)</f>
        <v/>
      </c>
    </row>
    <row r="41" spans="1:17" x14ac:dyDescent="0.25">
      <c r="A41" s="209" t="s">
        <v>10</v>
      </c>
      <c r="B41" s="84"/>
      <c r="C41" s="84"/>
      <c r="D41" s="84"/>
      <c r="E41" s="84"/>
      <c r="F41" s="84"/>
      <c r="G41" s="84"/>
      <c r="H41" s="84"/>
    </row>
    <row r="42" spans="1:17" x14ac:dyDescent="0.25">
      <c r="A42" s="209"/>
      <c r="B42" s="19">
        <f>IFERROR(B39,B34/4)</f>
        <v>0</v>
      </c>
      <c r="C42" s="83"/>
      <c r="D42" s="83"/>
      <c r="E42" s="86"/>
    </row>
    <row r="44" spans="1:17" ht="15.75" thickBot="1" x14ac:dyDescent="0.3"/>
    <row r="45" spans="1:17" x14ac:dyDescent="0.25">
      <c r="B45" s="55" t="s">
        <v>12</v>
      </c>
      <c r="C45" s="212"/>
      <c r="D45" s="213"/>
      <c r="E45" s="213"/>
      <c r="F45" s="213"/>
      <c r="G45" s="213"/>
      <c r="H45" s="213"/>
      <c r="I45" s="213"/>
      <c r="J45" s="213"/>
      <c r="K45" s="213"/>
      <c r="L45" s="213"/>
      <c r="M45" s="214"/>
    </row>
    <row r="46" spans="1:17" x14ac:dyDescent="0.25">
      <c r="B46" s="56" t="s">
        <v>70</v>
      </c>
      <c r="C46" s="218"/>
      <c r="D46" s="219"/>
      <c r="E46" s="219"/>
      <c r="F46" s="219"/>
      <c r="G46" s="219"/>
      <c r="H46" s="219"/>
      <c r="I46" s="219"/>
      <c r="J46" s="219"/>
      <c r="K46" s="219"/>
      <c r="L46" s="219"/>
      <c r="M46" s="220"/>
    </row>
    <row r="47" spans="1:17" ht="15.75" thickBot="1" x14ac:dyDescent="0.3">
      <c r="B47" s="158" t="s">
        <v>64</v>
      </c>
      <c r="C47" s="218"/>
      <c r="D47" s="219"/>
      <c r="E47" s="219"/>
      <c r="F47" s="221"/>
      <c r="G47" s="219"/>
      <c r="H47" s="219"/>
      <c r="I47" s="221"/>
      <c r="J47" s="219"/>
      <c r="K47" s="219"/>
      <c r="L47" s="219"/>
      <c r="M47" s="220"/>
    </row>
    <row r="48" spans="1:17" ht="15.75" thickBot="1" x14ac:dyDescent="0.3">
      <c r="B48" s="159" t="s">
        <v>65</v>
      </c>
      <c r="C48" s="222"/>
      <c r="D48" s="223"/>
      <c r="E48" s="177"/>
      <c r="F48" s="171" t="s">
        <v>66</v>
      </c>
      <c r="G48" s="225"/>
      <c r="H48" s="225"/>
      <c r="I48" s="171" t="s">
        <v>67</v>
      </c>
      <c r="J48" s="222"/>
      <c r="K48" s="222"/>
      <c r="L48" s="222"/>
      <c r="M48" s="224"/>
    </row>
    <row r="49" spans="2:13" ht="15.75" thickBot="1" x14ac:dyDescent="0.3">
      <c r="B49" s="159" t="s">
        <v>68</v>
      </c>
      <c r="C49" s="178"/>
      <c r="D49" s="178"/>
      <c r="E49" s="177"/>
      <c r="F49" s="178"/>
      <c r="G49" s="202" t="s">
        <v>71</v>
      </c>
      <c r="H49" s="203"/>
      <c r="I49" s="236"/>
      <c r="J49" s="203"/>
      <c r="K49" s="203"/>
      <c r="L49" s="203"/>
      <c r="M49" s="204"/>
    </row>
    <row r="50" spans="2:13" ht="15.75" thickBot="1" x14ac:dyDescent="0.3">
      <c r="B50" s="160" t="s">
        <v>69</v>
      </c>
      <c r="C50" s="226"/>
      <c r="D50" s="222"/>
      <c r="E50" s="222"/>
      <c r="F50" s="222"/>
      <c r="G50" s="222"/>
      <c r="H50" s="224"/>
      <c r="I50" s="256" t="s">
        <v>75</v>
      </c>
      <c r="J50" s="257"/>
      <c r="K50" s="258"/>
      <c r="L50" s="258"/>
      <c r="M50" s="259"/>
    </row>
    <row r="51" spans="2:13" ht="15.75" thickBot="1" x14ac:dyDescent="0.3">
      <c r="B51" s="57" t="s">
        <v>13</v>
      </c>
      <c r="C51" s="215"/>
      <c r="D51" s="216"/>
      <c r="E51" s="216"/>
      <c r="F51" s="216"/>
      <c r="G51" s="216"/>
      <c r="H51" s="216"/>
      <c r="I51" s="161" t="s">
        <v>14</v>
      </c>
      <c r="J51" s="210"/>
      <c r="K51" s="210"/>
      <c r="L51" s="210"/>
      <c r="M51" s="211"/>
    </row>
    <row r="52" spans="2:13" ht="15.75" thickBot="1" x14ac:dyDescent="0.3">
      <c r="B52" s="58" t="s">
        <v>15</v>
      </c>
      <c r="C52" s="217"/>
      <c r="D52" s="207"/>
      <c r="E52" s="207"/>
      <c r="F52" s="207"/>
      <c r="G52" s="207"/>
      <c r="H52" s="207"/>
      <c r="I52" s="162" t="s">
        <v>16</v>
      </c>
      <c r="J52" s="207"/>
      <c r="K52" s="207"/>
      <c r="L52" s="207"/>
      <c r="M52" s="208"/>
    </row>
  </sheetData>
  <sheetProtection sheet="1" objects="1" scenarios="1" selectLockedCells="1"/>
  <mergeCells count="33">
    <mergeCell ref="C50:H50"/>
    <mergeCell ref="J50:M50"/>
    <mergeCell ref="G49:M49"/>
    <mergeCell ref="C6:C7"/>
    <mergeCell ref="D6:D7"/>
    <mergeCell ref="J52:M52"/>
    <mergeCell ref="A41:A42"/>
    <mergeCell ref="J51:M51"/>
    <mergeCell ref="C45:M45"/>
    <mergeCell ref="C51:H51"/>
    <mergeCell ref="C52:H52"/>
    <mergeCell ref="G6:G7"/>
    <mergeCell ref="C46:M46"/>
    <mergeCell ref="C47:M47"/>
    <mergeCell ref="C48:D48"/>
    <mergeCell ref="J48:M48"/>
    <mergeCell ref="G48:H48"/>
    <mergeCell ref="U6:U7"/>
    <mergeCell ref="H5:K5"/>
    <mergeCell ref="L5:O5"/>
    <mergeCell ref="X5:Z5"/>
    <mergeCell ref="A6:A7"/>
    <mergeCell ref="B6:B7"/>
    <mergeCell ref="F6:F7"/>
    <mergeCell ref="H6:I6"/>
    <mergeCell ref="J6:K6"/>
    <mergeCell ref="L6:M6"/>
    <mergeCell ref="N6:O6"/>
    <mergeCell ref="P6:P7"/>
    <mergeCell ref="Q6:Q7"/>
    <mergeCell ref="R6:R7"/>
    <mergeCell ref="S6:S7"/>
    <mergeCell ref="T6:T7"/>
  </mergeCells>
  <dataValidations count="1">
    <dataValidation type="list" allowBlank="1" showInputMessage="1" showErrorMessage="1" sqref="C8:C30">
      <formula1>"Ja,Nee"</formula1>
    </dataValidation>
  </dataValidations>
  <pageMargins left="0.70866141732283472" right="0.70866141732283472" top="0.74803149606299213" bottom="0.74803149606299213" header="0.31496062992125984" footer="0.31496062992125984"/>
  <pageSetup paperSize="9" scale="49" orientation="landscape" r:id="rId1"/>
  <headerFooter>
    <oddHeader>&amp;R&amp;G</oddHeader>
  </headerFooter>
  <ignoredErrors>
    <ignoredError sqref="B39" evalError="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1571625</xdr:colOff>
                    <xdr:row>48</xdr:row>
                    <xdr:rowOff>19050</xdr:rowOff>
                  </from>
                  <to>
                    <xdr:col>2</xdr:col>
                    <xdr:colOff>495300</xdr:colOff>
                    <xdr:row>49</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1123950</xdr:colOff>
                    <xdr:row>48</xdr:row>
                    <xdr:rowOff>9525</xdr:rowOff>
                  </from>
                  <to>
                    <xdr:col>3</xdr:col>
                    <xdr:colOff>209550</xdr:colOff>
                    <xdr:row>49</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666750</xdr:colOff>
                    <xdr:row>48</xdr:row>
                    <xdr:rowOff>9525</xdr:rowOff>
                  </from>
                  <to>
                    <xdr:col>2</xdr:col>
                    <xdr:colOff>1200150</xdr:colOff>
                    <xdr:row>49</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504825</xdr:colOff>
                    <xdr:row>48</xdr:row>
                    <xdr:rowOff>19050</xdr:rowOff>
                  </from>
                  <to>
                    <xdr:col>5</xdr:col>
                    <xdr:colOff>514350</xdr:colOff>
                    <xdr:row>49</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704850</xdr:colOff>
                    <xdr:row>48</xdr:row>
                    <xdr:rowOff>19050</xdr:rowOff>
                  </from>
                  <to>
                    <xdr:col>5</xdr:col>
                    <xdr:colOff>1219200</xdr:colOff>
                    <xdr:row>49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theme="8"/>
    <pageSetUpPr fitToPage="1"/>
  </sheetPr>
  <dimension ref="A1:AF48"/>
  <sheetViews>
    <sheetView showGridLines="0" showRowColHeaders="0" zoomScaleNormal="100" workbookViewId="0">
      <selection activeCell="B21" sqref="B21"/>
    </sheetView>
  </sheetViews>
  <sheetFormatPr defaultColWidth="9.140625" defaultRowHeight="15" x14ac:dyDescent="0.25"/>
  <cols>
    <col min="1" max="1" width="28" style="20" customWidth="1"/>
    <col min="2" max="2" width="22.7109375" style="20" customWidth="1"/>
    <col min="3" max="3" width="20.5703125" style="20" customWidth="1"/>
    <col min="4" max="4" width="6.85546875" style="20" customWidth="1"/>
    <col min="5" max="5" width="16.28515625" style="20" customWidth="1"/>
    <col min="6" max="6" width="9.42578125" style="20" customWidth="1"/>
    <col min="7" max="7" width="16.28515625" style="20" customWidth="1"/>
    <col min="8" max="8" width="6.85546875" style="20" hidden="1" customWidth="1"/>
    <col min="9" max="9" width="12.140625" style="20" bestFit="1" customWidth="1"/>
    <col min="10" max="10" width="6.140625" style="20" hidden="1" customWidth="1"/>
    <col min="11" max="11" width="17.7109375" style="20" hidden="1" customWidth="1"/>
    <col min="12" max="12" width="9.28515625" style="20" hidden="1" customWidth="1"/>
    <col min="13" max="13" width="19.5703125" style="20" customWidth="1"/>
    <col min="14" max="14" width="7.140625" style="20" customWidth="1"/>
    <col min="15" max="15" width="14.7109375" style="20" customWidth="1"/>
    <col min="16" max="16" width="7" style="20" customWidth="1"/>
    <col min="17" max="17" width="16.28515625" style="20" customWidth="1"/>
    <col min="18" max="18" width="8.7109375" style="20" customWidth="1"/>
    <col min="19" max="19" width="16.28515625" style="20" customWidth="1"/>
    <col min="20" max="20" width="13" style="20" customWidth="1"/>
    <col min="21" max="21" width="16.28515625" style="20" customWidth="1"/>
    <col min="22" max="22" width="9.28515625" style="20" customWidth="1"/>
    <col min="23" max="23" width="16.28515625" style="20" customWidth="1"/>
    <col min="24" max="24" width="11.5703125" style="20" customWidth="1"/>
    <col min="25" max="25" width="15.7109375" style="20" customWidth="1"/>
    <col min="26" max="26" width="7" style="20" bestFit="1" customWidth="1"/>
    <col min="27" max="27" width="11.85546875" style="20" bestFit="1" customWidth="1"/>
    <col min="28" max="29" width="13.140625" style="20" customWidth="1"/>
    <col min="30" max="30" width="13.5703125" style="20" customWidth="1"/>
    <col min="31" max="31" width="14.28515625" style="20" customWidth="1"/>
    <col min="32" max="32" width="19.28515625" style="20" hidden="1" customWidth="1"/>
    <col min="33" max="33" width="14.42578125" style="20" bestFit="1" customWidth="1"/>
    <col min="34" max="34" width="10.5703125" style="20" customWidth="1"/>
    <col min="35" max="35" width="9.140625" style="20"/>
    <col min="36" max="36" width="10.5703125" style="20" customWidth="1"/>
    <col min="37" max="37" width="10.42578125" style="20" customWidth="1"/>
    <col min="38" max="16384" width="9.140625" style="20"/>
  </cols>
  <sheetData>
    <row r="1" spans="1:31" ht="18.75" customHeight="1" x14ac:dyDescent="0.25">
      <c r="D1" s="38" t="s">
        <v>0</v>
      </c>
      <c r="E1" s="59"/>
      <c r="F1" s="49" t="s">
        <v>34</v>
      </c>
      <c r="G1" s="38" t="s">
        <v>35</v>
      </c>
      <c r="H1" s="39"/>
      <c r="I1" s="59"/>
      <c r="J1" s="49"/>
      <c r="K1" s="49"/>
      <c r="L1" s="59"/>
      <c r="M1" s="66"/>
      <c r="N1" s="123"/>
      <c r="O1" s="123"/>
      <c r="P1" s="123"/>
      <c r="Q1" s="123"/>
      <c r="R1" s="124"/>
      <c r="S1" s="125"/>
      <c r="T1" s="41"/>
      <c r="X1" s="65"/>
      <c r="AB1" s="41"/>
      <c r="AC1" s="41"/>
      <c r="AD1" s="41"/>
      <c r="AE1" s="41"/>
    </row>
    <row r="2" spans="1:31" ht="18.75" customHeight="1" x14ac:dyDescent="0.25">
      <c r="F2" s="51" t="s">
        <v>1</v>
      </c>
      <c r="G2" s="59"/>
      <c r="H2" s="52"/>
      <c r="I2" s="53">
        <v>43831</v>
      </c>
      <c r="J2" s="53"/>
      <c r="K2" s="121" t="s">
        <v>2</v>
      </c>
      <c r="L2" s="59"/>
      <c r="M2" s="122">
        <v>44196</v>
      </c>
      <c r="N2" s="125"/>
      <c r="O2" s="125"/>
      <c r="P2" s="125"/>
      <c r="Q2" s="125"/>
      <c r="R2" s="126">
        <v>366</v>
      </c>
      <c r="S2" s="125"/>
      <c r="T2" s="41"/>
      <c r="X2" s="41"/>
      <c r="AB2" s="41"/>
      <c r="AC2" s="41"/>
      <c r="AD2" s="41"/>
      <c r="AE2" s="41"/>
    </row>
    <row r="3" spans="1:31" ht="18.75" customHeight="1" x14ac:dyDescent="0.25">
      <c r="N3" s="41"/>
      <c r="O3" s="41"/>
      <c r="P3" s="41"/>
      <c r="Q3" s="41"/>
      <c r="R3" s="41"/>
      <c r="S3" s="41"/>
      <c r="T3" s="41"/>
      <c r="U3" s="41"/>
      <c r="V3" s="37"/>
      <c r="W3" s="37"/>
      <c r="X3" s="41"/>
      <c r="Y3" s="41"/>
      <c r="Z3" s="41"/>
      <c r="AA3" s="41"/>
      <c r="AB3" s="41"/>
      <c r="AC3" s="41"/>
      <c r="AD3" s="41"/>
      <c r="AE3" s="41"/>
    </row>
    <row r="4" spans="1:31" ht="18.75" customHeight="1" thickBot="1" x14ac:dyDescent="0.3">
      <c r="N4" s="41"/>
      <c r="O4" s="41"/>
      <c r="P4" s="41"/>
      <c r="Q4" s="41"/>
      <c r="R4" s="41"/>
      <c r="S4" s="41"/>
      <c r="T4" s="41"/>
      <c r="U4" s="37">
        <v>366</v>
      </c>
      <c r="V4" s="63">
        <f>(M2-I2+1)</f>
        <v>366</v>
      </c>
      <c r="W4" s="37"/>
    </row>
    <row r="5" spans="1:31" ht="18.75" customHeight="1" thickBot="1" x14ac:dyDescent="0.3">
      <c r="D5" s="181" t="s">
        <v>54</v>
      </c>
      <c r="E5" s="182"/>
      <c r="F5" s="182"/>
      <c r="G5" s="183"/>
      <c r="H5" s="30"/>
      <c r="J5" s="82"/>
      <c r="L5" s="30"/>
      <c r="M5" s="41"/>
      <c r="N5" s="41"/>
      <c r="O5" s="41"/>
      <c r="P5" s="41"/>
      <c r="Q5" s="37">
        <v>366</v>
      </c>
      <c r="R5" s="37">
        <f>V4/U4</f>
        <v>1</v>
      </c>
      <c r="S5" s="64"/>
      <c r="T5" s="184"/>
      <c r="U5" s="184"/>
      <c r="V5" s="184"/>
    </row>
    <row r="6" spans="1:31" ht="42" customHeight="1" x14ac:dyDescent="0.25">
      <c r="A6" s="185" t="s">
        <v>21</v>
      </c>
      <c r="B6" s="185" t="s">
        <v>3</v>
      </c>
      <c r="C6" s="187" t="s">
        <v>6</v>
      </c>
      <c r="D6" s="229" t="s">
        <v>48</v>
      </c>
      <c r="E6" s="195"/>
      <c r="F6" s="228" t="s">
        <v>49</v>
      </c>
      <c r="G6" s="195"/>
      <c r="H6" s="200" t="s">
        <v>7</v>
      </c>
      <c r="I6" s="179" t="s">
        <v>7</v>
      </c>
      <c r="J6" s="200" t="s">
        <v>9</v>
      </c>
      <c r="K6" s="179" t="s">
        <v>17</v>
      </c>
      <c r="L6" s="179" t="s">
        <v>8</v>
      </c>
      <c r="M6" s="179" t="s">
        <v>18</v>
      </c>
      <c r="N6" s="37"/>
      <c r="O6" s="37"/>
    </row>
    <row r="7" spans="1:31" ht="42" customHeight="1" thickBot="1" x14ac:dyDescent="0.3">
      <c r="A7" s="186"/>
      <c r="B7" s="186"/>
      <c r="C7" s="188"/>
      <c r="D7" s="130" t="s">
        <v>4</v>
      </c>
      <c r="E7" s="24" t="s">
        <v>32</v>
      </c>
      <c r="F7" s="23" t="s">
        <v>4</v>
      </c>
      <c r="G7" s="24" t="s">
        <v>33</v>
      </c>
      <c r="H7" s="227"/>
      <c r="I7" s="199"/>
      <c r="J7" s="201"/>
      <c r="K7" s="180"/>
      <c r="L7" s="180"/>
      <c r="M7" s="180"/>
    </row>
    <row r="8" spans="1:31" x14ac:dyDescent="0.25">
      <c r="A8" s="67"/>
      <c r="B8" s="68"/>
      <c r="C8" s="69"/>
      <c r="D8" s="131"/>
      <c r="E8" s="127">
        <f>IF(OR($V$4&gt;366,$V$4&lt;-1),"Datum Fout",$V$4/$U$4*D8*'Details subsidie'!$H$16)</f>
        <v>0</v>
      </c>
      <c r="F8" s="128"/>
      <c r="G8" s="113">
        <f>IF(OR($V$4&gt;366,$V$4&lt;-1),"Datum Fout",$V$4/$U$4*F8*'Details subsidie'!$H$21)</f>
        <v>0</v>
      </c>
      <c r="H8" s="44">
        <f>D8+F8</f>
        <v>0</v>
      </c>
      <c r="I8" s="46" t="str">
        <f t="shared" ref="I8:I30" si="0">IF(H8=0," ",H8)</f>
        <v xml:space="preserve"> </v>
      </c>
      <c r="J8" s="88"/>
      <c r="K8" s="25" t="str">
        <f>IF(J8=0," ",J8)</f>
        <v xml:space="preserve"> </v>
      </c>
      <c r="L8" s="26">
        <f t="shared" ref="L8:L30" si="1">SUM(E8+G8)</f>
        <v>0</v>
      </c>
      <c r="M8" s="26" t="str">
        <f>IF(L8=0," ",L8)</f>
        <v xml:space="preserve"> </v>
      </c>
      <c r="N8" s="27"/>
      <c r="O8" s="27"/>
      <c r="P8" s="27"/>
    </row>
    <row r="9" spans="1:31" x14ac:dyDescent="0.25">
      <c r="A9" s="70"/>
      <c r="B9" s="71"/>
      <c r="C9" s="72"/>
      <c r="D9" s="114"/>
      <c r="E9" s="43">
        <f>IF(OR($V$4&gt;366,$V$4&lt;-1),"Datum Fout",$V$4/$U$4*D9*'Details subsidie'!$H$16)</f>
        <v>0</v>
      </c>
      <c r="F9" s="2"/>
      <c r="G9" s="115">
        <f>IF(OR($V$4&gt;366,$V$4&lt;-1),"Datum Fout",$V$4/$U$4*F9*'Details subsidie'!$H$21)</f>
        <v>0</v>
      </c>
      <c r="H9" s="44">
        <f t="shared" ref="H9:H30" si="2">D9+F9</f>
        <v>0</v>
      </c>
      <c r="I9" s="47" t="str">
        <f t="shared" si="0"/>
        <v xml:space="preserve"> </v>
      </c>
      <c r="J9" s="25"/>
      <c r="K9" s="25" t="str">
        <f t="shared" ref="K9:K30" si="3">IF(J9=0," ",J9)</f>
        <v xml:space="preserve"> </v>
      </c>
      <c r="L9" s="26">
        <f t="shared" si="1"/>
        <v>0</v>
      </c>
      <c r="M9" s="26" t="str">
        <f t="shared" ref="M9:M30" si="4">IF(L9=0," ",L9)</f>
        <v xml:space="preserve"> </v>
      </c>
    </row>
    <row r="10" spans="1:31" x14ac:dyDescent="0.25">
      <c r="A10" s="70"/>
      <c r="B10" s="73"/>
      <c r="C10" s="72"/>
      <c r="D10" s="114"/>
      <c r="E10" s="43">
        <f>IF(OR($V$4&gt;366,$V$4&lt;-1),"Datum Fout",$V$4/$U$4*D10*'Details subsidie'!$H$16)</f>
        <v>0</v>
      </c>
      <c r="F10" s="2"/>
      <c r="G10" s="115">
        <f>IF(OR($V$4&gt;366,$V$4&lt;-1),"Datum Fout",$V$4/$U$4*F10*'Details subsidie'!$H$21)</f>
        <v>0</v>
      </c>
      <c r="H10" s="44">
        <f t="shared" si="2"/>
        <v>0</v>
      </c>
      <c r="I10" s="47" t="str">
        <f t="shared" si="0"/>
        <v xml:space="preserve"> </v>
      </c>
      <c r="J10" s="25"/>
      <c r="K10" s="25" t="str">
        <f t="shared" si="3"/>
        <v xml:space="preserve"> </v>
      </c>
      <c r="L10" s="26">
        <f t="shared" si="1"/>
        <v>0</v>
      </c>
      <c r="M10" s="26" t="str">
        <f t="shared" si="4"/>
        <v xml:space="preserve"> </v>
      </c>
    </row>
    <row r="11" spans="1:31" x14ac:dyDescent="0.25">
      <c r="A11" s="70"/>
      <c r="B11" s="71"/>
      <c r="C11" s="72"/>
      <c r="D11" s="114"/>
      <c r="E11" s="43">
        <f>IF(OR($V$4&gt;366,$V$4&lt;-1),"Datum Fout",$V$4/$U$4*D11*'Details subsidie'!$H$16)</f>
        <v>0</v>
      </c>
      <c r="F11" s="2"/>
      <c r="G11" s="115">
        <f>IF(OR($V$4&gt;366,$V$4&lt;-1),"Datum Fout",$V$4/$U$4*F11*'Details subsidie'!$H$21)</f>
        <v>0</v>
      </c>
      <c r="H11" s="44">
        <f t="shared" si="2"/>
        <v>0</v>
      </c>
      <c r="I11" s="47" t="str">
        <f t="shared" si="0"/>
        <v xml:space="preserve"> </v>
      </c>
      <c r="J11" s="25"/>
      <c r="K11" s="25" t="str">
        <f t="shared" si="3"/>
        <v xml:space="preserve"> </v>
      </c>
      <c r="L11" s="26">
        <f t="shared" si="1"/>
        <v>0</v>
      </c>
      <c r="M11" s="26" t="str">
        <f t="shared" si="4"/>
        <v xml:space="preserve"> </v>
      </c>
    </row>
    <row r="12" spans="1:31" x14ac:dyDescent="0.25">
      <c r="A12" s="70"/>
      <c r="B12" s="73"/>
      <c r="C12" s="72"/>
      <c r="D12" s="114"/>
      <c r="E12" s="43">
        <f>IF(OR($V$4&gt;366,$V$4&lt;-1),"Datum Fout",$V$4/$U$4*D12*'Details subsidie'!$H$16)</f>
        <v>0</v>
      </c>
      <c r="F12" s="2"/>
      <c r="G12" s="115">
        <f>IF(OR($V$4&gt;366,$V$4&lt;-1),"Datum Fout",$V$4/$U$4*F12*'Details subsidie'!$H$21)</f>
        <v>0</v>
      </c>
      <c r="H12" s="44">
        <f t="shared" si="2"/>
        <v>0</v>
      </c>
      <c r="I12" s="47" t="str">
        <f t="shared" si="0"/>
        <v xml:space="preserve"> </v>
      </c>
      <c r="J12" s="25"/>
      <c r="K12" s="25" t="str">
        <f t="shared" si="3"/>
        <v xml:space="preserve"> </v>
      </c>
      <c r="L12" s="26">
        <f t="shared" si="1"/>
        <v>0</v>
      </c>
      <c r="M12" s="26" t="str">
        <f t="shared" si="4"/>
        <v xml:space="preserve"> </v>
      </c>
    </row>
    <row r="13" spans="1:31" x14ac:dyDescent="0.25">
      <c r="A13" s="70"/>
      <c r="B13" s="71"/>
      <c r="C13" s="72"/>
      <c r="D13" s="114"/>
      <c r="E13" s="43">
        <f>IF(OR($V$4&gt;366,$V$4&lt;-1),"Datum Fout",$V$4/$U$4*D13*'Details subsidie'!$H$16)</f>
        <v>0</v>
      </c>
      <c r="F13" s="2"/>
      <c r="G13" s="115">
        <f>IF(OR($V$4&gt;366,$V$4&lt;-1),"Datum Fout",$V$4/$U$4*F13*'Details subsidie'!$H$21)</f>
        <v>0</v>
      </c>
      <c r="H13" s="44">
        <f t="shared" si="2"/>
        <v>0</v>
      </c>
      <c r="I13" s="47" t="str">
        <f t="shared" si="0"/>
        <v xml:space="preserve"> </v>
      </c>
      <c r="J13" s="25"/>
      <c r="K13" s="25" t="str">
        <f t="shared" si="3"/>
        <v xml:space="preserve"> </v>
      </c>
      <c r="L13" s="26">
        <f t="shared" si="1"/>
        <v>0</v>
      </c>
      <c r="M13" s="26" t="str">
        <f t="shared" si="4"/>
        <v xml:space="preserve"> </v>
      </c>
    </row>
    <row r="14" spans="1:31" x14ac:dyDescent="0.25">
      <c r="A14" s="70"/>
      <c r="B14" s="71"/>
      <c r="C14" s="72"/>
      <c r="D14" s="114"/>
      <c r="E14" s="43">
        <f>IF(OR($V$4&gt;366,$V$4&lt;-1),"Datum Fout",$V$4/$U$4*D14*'Details subsidie'!$H$16)</f>
        <v>0</v>
      </c>
      <c r="F14" s="2"/>
      <c r="G14" s="115">
        <f>IF(OR($V$4&gt;366,$V$4&lt;-1),"Datum Fout",$V$4/$U$4*F14*'Details subsidie'!$H$21)</f>
        <v>0</v>
      </c>
      <c r="H14" s="44">
        <f t="shared" si="2"/>
        <v>0</v>
      </c>
      <c r="I14" s="47" t="str">
        <f t="shared" si="0"/>
        <v xml:space="preserve"> </v>
      </c>
      <c r="J14" s="25"/>
      <c r="K14" s="25" t="str">
        <f t="shared" si="3"/>
        <v xml:space="preserve"> </v>
      </c>
      <c r="L14" s="26">
        <f t="shared" si="1"/>
        <v>0</v>
      </c>
      <c r="M14" s="26" t="str">
        <f t="shared" si="4"/>
        <v xml:space="preserve"> </v>
      </c>
    </row>
    <row r="15" spans="1:31" x14ac:dyDescent="0.25">
      <c r="A15" s="70"/>
      <c r="B15" s="71"/>
      <c r="C15" s="72"/>
      <c r="D15" s="114"/>
      <c r="E15" s="43">
        <f>IF(OR($V$4&gt;366,$V$4&lt;-1),"Datum Fout",$V$4/$U$4*D15*'Details subsidie'!$H$16)</f>
        <v>0</v>
      </c>
      <c r="F15" s="2"/>
      <c r="G15" s="115">
        <f>IF(OR($V$4&gt;366,$V$4&lt;-1),"Datum Fout",$V$4/$U$4*F15*'Details subsidie'!$H$21)</f>
        <v>0</v>
      </c>
      <c r="H15" s="44">
        <f t="shared" si="2"/>
        <v>0</v>
      </c>
      <c r="I15" s="47" t="str">
        <f t="shared" si="0"/>
        <v xml:space="preserve"> </v>
      </c>
      <c r="J15" s="25"/>
      <c r="K15" s="25" t="str">
        <f t="shared" si="3"/>
        <v xml:space="preserve"> </v>
      </c>
      <c r="L15" s="26">
        <f t="shared" si="1"/>
        <v>0</v>
      </c>
      <c r="M15" s="26" t="str">
        <f t="shared" si="4"/>
        <v xml:space="preserve"> </v>
      </c>
    </row>
    <row r="16" spans="1:31" x14ac:dyDescent="0.25">
      <c r="A16" s="70"/>
      <c r="B16" s="71"/>
      <c r="C16" s="72"/>
      <c r="D16" s="114"/>
      <c r="E16" s="43">
        <f>IF(OR($V$4&gt;366,$V$4&lt;-1),"Datum Fout",$V$4/$U$4*D16*'Details subsidie'!$H$16)</f>
        <v>0</v>
      </c>
      <c r="F16" s="2"/>
      <c r="G16" s="115">
        <f>IF(OR($V$4&gt;366,$V$4&lt;-1),"Datum Fout",$V$4/$U$4*F16*'Details subsidie'!$H$21)</f>
        <v>0</v>
      </c>
      <c r="H16" s="44">
        <f t="shared" si="2"/>
        <v>0</v>
      </c>
      <c r="I16" s="47" t="str">
        <f t="shared" si="0"/>
        <v xml:space="preserve"> </v>
      </c>
      <c r="J16" s="25"/>
      <c r="K16" s="25" t="str">
        <f t="shared" si="3"/>
        <v xml:space="preserve"> </v>
      </c>
      <c r="L16" s="26">
        <f t="shared" si="1"/>
        <v>0</v>
      </c>
      <c r="M16" s="26" t="str">
        <f t="shared" si="4"/>
        <v xml:space="preserve"> </v>
      </c>
    </row>
    <row r="17" spans="1:13" x14ac:dyDescent="0.25">
      <c r="A17" s="70"/>
      <c r="B17" s="71"/>
      <c r="C17" s="72"/>
      <c r="D17" s="114"/>
      <c r="E17" s="43">
        <f>IF(OR($V$4&gt;366,$V$4&lt;-1),"Datum Fout",$V$4/$U$4*D17*'Details subsidie'!$H$16)</f>
        <v>0</v>
      </c>
      <c r="F17" s="2"/>
      <c r="G17" s="115">
        <f>IF(OR($V$4&gt;366,$V$4&lt;-1),"Datum Fout",$V$4/$U$4*F17*'Details subsidie'!$H$21)</f>
        <v>0</v>
      </c>
      <c r="H17" s="44">
        <f t="shared" si="2"/>
        <v>0</v>
      </c>
      <c r="I17" s="47" t="str">
        <f t="shared" si="0"/>
        <v xml:space="preserve"> </v>
      </c>
      <c r="J17" s="25"/>
      <c r="K17" s="25" t="str">
        <f t="shared" si="3"/>
        <v xml:space="preserve"> </v>
      </c>
      <c r="L17" s="26">
        <f t="shared" si="1"/>
        <v>0</v>
      </c>
      <c r="M17" s="26" t="str">
        <f>IF(L17=0," ",L17)</f>
        <v xml:space="preserve"> </v>
      </c>
    </row>
    <row r="18" spans="1:13" x14ac:dyDescent="0.25">
      <c r="A18" s="70"/>
      <c r="B18" s="71"/>
      <c r="C18" s="72"/>
      <c r="D18" s="114"/>
      <c r="E18" s="43">
        <f>IF(OR($V$4&gt;366,$V$4&lt;-1),"Datum Fout",$V$4/$U$4*D18*'Details subsidie'!$H$16)</f>
        <v>0</v>
      </c>
      <c r="F18" s="2"/>
      <c r="G18" s="115">
        <f>IF(OR($V$4&gt;366,$V$4&lt;-1),"Datum Fout",$V$4/$U$4*F18*'Details subsidie'!$H$21)</f>
        <v>0</v>
      </c>
      <c r="H18" s="44">
        <f t="shared" si="2"/>
        <v>0</v>
      </c>
      <c r="I18" s="47" t="str">
        <f t="shared" si="0"/>
        <v xml:space="preserve"> </v>
      </c>
      <c r="J18" s="25"/>
      <c r="K18" s="25" t="str">
        <f t="shared" si="3"/>
        <v xml:space="preserve"> </v>
      </c>
      <c r="L18" s="26">
        <f t="shared" si="1"/>
        <v>0</v>
      </c>
      <c r="M18" s="26" t="str">
        <f t="shared" si="4"/>
        <v xml:space="preserve"> </v>
      </c>
    </row>
    <row r="19" spans="1:13" x14ac:dyDescent="0.25">
      <c r="A19" s="70"/>
      <c r="B19" s="71"/>
      <c r="C19" s="72"/>
      <c r="D19" s="114"/>
      <c r="E19" s="43">
        <f>IF(OR($V$4&gt;366,$V$4&lt;-1),"Datum Fout",$V$4/$U$4*D19*'Details subsidie'!$H$16)</f>
        <v>0</v>
      </c>
      <c r="F19" s="2"/>
      <c r="G19" s="115">
        <f>IF(OR($V$4&gt;366,$V$4&lt;-1),"Datum Fout",$V$4/$U$4*F19*'Details subsidie'!$H$21)</f>
        <v>0</v>
      </c>
      <c r="H19" s="44">
        <f t="shared" si="2"/>
        <v>0</v>
      </c>
      <c r="I19" s="47" t="str">
        <f t="shared" si="0"/>
        <v xml:space="preserve"> </v>
      </c>
      <c r="J19" s="25"/>
      <c r="K19" s="25" t="str">
        <f t="shared" si="3"/>
        <v xml:space="preserve"> </v>
      </c>
      <c r="L19" s="26">
        <f t="shared" si="1"/>
        <v>0</v>
      </c>
      <c r="M19" s="26" t="str">
        <f t="shared" si="4"/>
        <v xml:space="preserve"> </v>
      </c>
    </row>
    <row r="20" spans="1:13" x14ac:dyDescent="0.25">
      <c r="A20" s="70"/>
      <c r="B20" s="71"/>
      <c r="C20" s="72"/>
      <c r="D20" s="114"/>
      <c r="E20" s="43">
        <f>IF(OR($V$4&gt;366,$V$4&lt;-1),"Datum Fout",$V$4/$U$4*D20*'Details subsidie'!$H$16)</f>
        <v>0</v>
      </c>
      <c r="F20" s="2"/>
      <c r="G20" s="115">
        <f>IF(OR($V$4&gt;366,$V$4&lt;-1),"Datum Fout",$V$4/$U$4*F20*'Details subsidie'!$H$21)</f>
        <v>0</v>
      </c>
      <c r="H20" s="44">
        <f t="shared" si="2"/>
        <v>0</v>
      </c>
      <c r="I20" s="47" t="str">
        <f t="shared" si="0"/>
        <v xml:space="preserve"> </v>
      </c>
      <c r="J20" s="25"/>
      <c r="K20" s="25" t="str">
        <f t="shared" si="3"/>
        <v xml:space="preserve"> </v>
      </c>
      <c r="L20" s="26">
        <f t="shared" si="1"/>
        <v>0</v>
      </c>
      <c r="M20" s="26" t="str">
        <f t="shared" si="4"/>
        <v xml:space="preserve"> </v>
      </c>
    </row>
    <row r="21" spans="1:13" x14ac:dyDescent="0.25">
      <c r="A21" s="70"/>
      <c r="B21" s="73"/>
      <c r="C21" s="72"/>
      <c r="D21" s="114"/>
      <c r="E21" s="43">
        <f>IF(OR($V$4&gt;366,$V$4&lt;-1),"Datum Fout",$V$4/$U$4*D21*'Details subsidie'!$H$16)</f>
        <v>0</v>
      </c>
      <c r="F21" s="2"/>
      <c r="G21" s="115">
        <f>IF(OR($V$4&gt;366,$V$4&lt;-1),"Datum Fout",$V$4/$U$4*F21*'Details subsidie'!$H$21)</f>
        <v>0</v>
      </c>
      <c r="H21" s="44">
        <f t="shared" si="2"/>
        <v>0</v>
      </c>
      <c r="I21" s="47" t="str">
        <f t="shared" si="0"/>
        <v xml:space="preserve"> </v>
      </c>
      <c r="J21" s="25"/>
      <c r="K21" s="25" t="str">
        <f t="shared" si="3"/>
        <v xml:space="preserve"> </v>
      </c>
      <c r="L21" s="26">
        <f t="shared" si="1"/>
        <v>0</v>
      </c>
      <c r="M21" s="26" t="str">
        <f t="shared" si="4"/>
        <v xml:space="preserve"> </v>
      </c>
    </row>
    <row r="22" spans="1:13" x14ac:dyDescent="0.25">
      <c r="A22" s="70"/>
      <c r="B22" s="71"/>
      <c r="C22" s="72"/>
      <c r="D22" s="114"/>
      <c r="E22" s="43">
        <f>IF(OR($V$4&gt;366,$V$4&lt;-1),"Datum Fout",$V$4/$U$4*D22*'Details subsidie'!$H$16)</f>
        <v>0</v>
      </c>
      <c r="F22" s="2"/>
      <c r="G22" s="115">
        <f>IF(OR($V$4&gt;366,$V$4&lt;-1),"Datum Fout",$V$4/$U$4*F22*'Details subsidie'!$H$21)</f>
        <v>0</v>
      </c>
      <c r="H22" s="44">
        <f t="shared" si="2"/>
        <v>0</v>
      </c>
      <c r="I22" s="47" t="str">
        <f t="shared" si="0"/>
        <v xml:space="preserve"> </v>
      </c>
      <c r="J22" s="25"/>
      <c r="K22" s="25" t="str">
        <f t="shared" si="3"/>
        <v xml:space="preserve"> </v>
      </c>
      <c r="L22" s="26">
        <f t="shared" si="1"/>
        <v>0</v>
      </c>
      <c r="M22" s="26" t="str">
        <f t="shared" si="4"/>
        <v xml:space="preserve"> </v>
      </c>
    </row>
    <row r="23" spans="1:13" x14ac:dyDescent="0.25">
      <c r="A23" s="70"/>
      <c r="B23" s="71"/>
      <c r="C23" s="72"/>
      <c r="D23" s="114"/>
      <c r="E23" s="43">
        <f>IF(OR($V$4&gt;366,$V$4&lt;-1),"Datum Fout",$V$4/$U$4*D23*'Details subsidie'!$H$16)</f>
        <v>0</v>
      </c>
      <c r="F23" s="2"/>
      <c r="G23" s="115">
        <f>IF(OR($V$4&gt;366,$V$4&lt;-1),"Datum Fout",$V$4/$U$4*F23*'Details subsidie'!$H$21)</f>
        <v>0</v>
      </c>
      <c r="H23" s="44">
        <f t="shared" si="2"/>
        <v>0</v>
      </c>
      <c r="I23" s="47" t="str">
        <f t="shared" si="0"/>
        <v xml:space="preserve"> </v>
      </c>
      <c r="J23" s="25"/>
      <c r="K23" s="25" t="str">
        <f t="shared" si="3"/>
        <v xml:space="preserve"> </v>
      </c>
      <c r="L23" s="26">
        <f t="shared" si="1"/>
        <v>0</v>
      </c>
      <c r="M23" s="26" t="str">
        <f t="shared" si="4"/>
        <v xml:space="preserve"> </v>
      </c>
    </row>
    <row r="24" spans="1:13" x14ac:dyDescent="0.25">
      <c r="A24" s="70"/>
      <c r="B24" s="73"/>
      <c r="C24" s="72"/>
      <c r="D24" s="114"/>
      <c r="E24" s="43">
        <f>IF(OR($V$4&gt;366,$V$4&lt;-1),"Datum Fout",$V$4/$U$4*D24*'Details subsidie'!$H$16)</f>
        <v>0</v>
      </c>
      <c r="F24" s="2"/>
      <c r="G24" s="115">
        <f>IF(OR($V$4&gt;366,$V$4&lt;-1),"Datum Fout",$V$4/$U$4*F24*'Details subsidie'!$H$21)</f>
        <v>0</v>
      </c>
      <c r="H24" s="44">
        <f t="shared" si="2"/>
        <v>0</v>
      </c>
      <c r="I24" s="47" t="str">
        <f t="shared" si="0"/>
        <v xml:space="preserve"> </v>
      </c>
      <c r="J24" s="25"/>
      <c r="K24" s="25" t="str">
        <f t="shared" si="3"/>
        <v xml:space="preserve"> </v>
      </c>
      <c r="L24" s="26">
        <f t="shared" si="1"/>
        <v>0</v>
      </c>
      <c r="M24" s="26" t="str">
        <f t="shared" si="4"/>
        <v xml:space="preserve"> </v>
      </c>
    </row>
    <row r="25" spans="1:13" x14ac:dyDescent="0.25">
      <c r="A25" s="70"/>
      <c r="B25" s="71"/>
      <c r="C25" s="72"/>
      <c r="D25" s="114"/>
      <c r="E25" s="43">
        <f>IF(OR($V$4&gt;366,$V$4&lt;-1),"Datum Fout",$V$4/$U$4*D25*'Details subsidie'!$H$16)</f>
        <v>0</v>
      </c>
      <c r="F25" s="2"/>
      <c r="G25" s="115">
        <f>IF(OR($V$4&gt;366,$V$4&lt;-1),"Datum Fout",$V$4/$U$4*F25*'Details subsidie'!$H$21)</f>
        <v>0</v>
      </c>
      <c r="H25" s="44">
        <f t="shared" si="2"/>
        <v>0</v>
      </c>
      <c r="I25" s="47" t="str">
        <f t="shared" si="0"/>
        <v xml:space="preserve"> </v>
      </c>
      <c r="J25" s="25"/>
      <c r="K25" s="25" t="str">
        <f t="shared" si="3"/>
        <v xml:space="preserve"> </v>
      </c>
      <c r="L25" s="26">
        <f t="shared" si="1"/>
        <v>0</v>
      </c>
      <c r="M25" s="26" t="str">
        <f t="shared" si="4"/>
        <v xml:space="preserve"> </v>
      </c>
    </row>
    <row r="26" spans="1:13" x14ac:dyDescent="0.25">
      <c r="A26" s="70"/>
      <c r="B26" s="71"/>
      <c r="C26" s="72"/>
      <c r="D26" s="114"/>
      <c r="E26" s="43">
        <f>IF(OR($V$4&gt;366,$V$4&lt;-1),"Datum Fout",$V$4/$U$4*D26*'Details subsidie'!$H$16)</f>
        <v>0</v>
      </c>
      <c r="F26" s="2"/>
      <c r="G26" s="115">
        <f>IF(OR($V$4&gt;366,$V$4&lt;-1),"Datum Fout",$V$4/$U$4*F26*'Details subsidie'!$H$21)</f>
        <v>0</v>
      </c>
      <c r="H26" s="44">
        <f t="shared" si="2"/>
        <v>0</v>
      </c>
      <c r="I26" s="47" t="str">
        <f t="shared" si="0"/>
        <v xml:space="preserve"> </v>
      </c>
      <c r="J26" s="25"/>
      <c r="K26" s="25" t="str">
        <f t="shared" si="3"/>
        <v xml:space="preserve"> </v>
      </c>
      <c r="L26" s="26">
        <f t="shared" si="1"/>
        <v>0</v>
      </c>
      <c r="M26" s="26" t="str">
        <f t="shared" si="4"/>
        <v xml:space="preserve"> </v>
      </c>
    </row>
    <row r="27" spans="1:13" x14ac:dyDescent="0.25">
      <c r="A27" s="70"/>
      <c r="B27" s="71"/>
      <c r="C27" s="72"/>
      <c r="D27" s="114"/>
      <c r="E27" s="43">
        <f>IF(OR($V$4&gt;366,$V$4&lt;-1),"Datum Fout",$V$4/$U$4*D27*'Details subsidie'!$H$16)</f>
        <v>0</v>
      </c>
      <c r="F27" s="2"/>
      <c r="G27" s="115">
        <f>IF(OR($V$4&gt;366,$V$4&lt;-1),"Datum Fout",$V$4/$U$4*F27*'Details subsidie'!$H$21)</f>
        <v>0</v>
      </c>
      <c r="H27" s="44">
        <f t="shared" si="2"/>
        <v>0</v>
      </c>
      <c r="I27" s="47" t="str">
        <f t="shared" si="0"/>
        <v xml:space="preserve"> </v>
      </c>
      <c r="J27" s="25"/>
      <c r="K27" s="25" t="str">
        <f t="shared" si="3"/>
        <v xml:space="preserve"> </v>
      </c>
      <c r="L27" s="26">
        <f t="shared" si="1"/>
        <v>0</v>
      </c>
      <c r="M27" s="26" t="str">
        <f t="shared" si="4"/>
        <v xml:space="preserve"> </v>
      </c>
    </row>
    <row r="28" spans="1:13" x14ac:dyDescent="0.25">
      <c r="A28" s="70"/>
      <c r="B28" s="71"/>
      <c r="C28" s="72"/>
      <c r="D28" s="114"/>
      <c r="E28" s="43">
        <f>IF(OR($V$4&gt;366,$V$4&lt;-1),"Datum Fout",$V$4/$U$4*D28*'Details subsidie'!$H$16)</f>
        <v>0</v>
      </c>
      <c r="F28" s="2"/>
      <c r="G28" s="115">
        <f>IF(OR($V$4&gt;366,$V$4&lt;-1),"Datum Fout",$V$4/$U$4*F28*'Details subsidie'!$H$21)</f>
        <v>0</v>
      </c>
      <c r="H28" s="44">
        <f t="shared" si="2"/>
        <v>0</v>
      </c>
      <c r="I28" s="47" t="str">
        <f t="shared" si="0"/>
        <v xml:space="preserve"> </v>
      </c>
      <c r="J28" s="25"/>
      <c r="K28" s="25" t="str">
        <f t="shared" si="3"/>
        <v xml:space="preserve"> </v>
      </c>
      <c r="L28" s="26">
        <f t="shared" si="1"/>
        <v>0</v>
      </c>
      <c r="M28" s="26" t="str">
        <f t="shared" si="4"/>
        <v xml:space="preserve"> </v>
      </c>
    </row>
    <row r="29" spans="1:13" x14ac:dyDescent="0.25">
      <c r="A29" s="70"/>
      <c r="B29" s="71"/>
      <c r="C29" s="72"/>
      <c r="D29" s="114"/>
      <c r="E29" s="43">
        <f>IF(OR($V$4&gt;366,$V$4&lt;-1),"Datum Fout",$V$4/$U$4*D29*'Details subsidie'!$H$16)</f>
        <v>0</v>
      </c>
      <c r="F29" s="2"/>
      <c r="G29" s="115">
        <f>IF(OR($V$4&gt;366,$V$4&lt;-1),"Datum Fout",$V$4/$U$4*F29*'Details subsidie'!$H$21)</f>
        <v>0</v>
      </c>
      <c r="H29" s="44">
        <f t="shared" si="2"/>
        <v>0</v>
      </c>
      <c r="I29" s="47" t="str">
        <f t="shared" si="0"/>
        <v xml:space="preserve"> </v>
      </c>
      <c r="J29" s="25"/>
      <c r="K29" s="25" t="str">
        <f t="shared" si="3"/>
        <v xml:space="preserve"> </v>
      </c>
      <c r="L29" s="26">
        <f t="shared" si="1"/>
        <v>0</v>
      </c>
      <c r="M29" s="26" t="str">
        <f t="shared" si="4"/>
        <v xml:space="preserve"> </v>
      </c>
    </row>
    <row r="30" spans="1:13" ht="15.75" thickBot="1" x14ac:dyDescent="0.3">
      <c r="A30" s="74"/>
      <c r="B30" s="75"/>
      <c r="C30" s="76"/>
      <c r="D30" s="116"/>
      <c r="E30" s="117">
        <f>IF(OR($V$4&gt;366,$V$4&lt;-1),"Datum Fout",$V$4/$U$4*D30*'Details subsidie'!$H$16)</f>
        <v>0</v>
      </c>
      <c r="F30" s="118"/>
      <c r="G30" s="119">
        <f>IF(OR($V$4&gt;366,$V$4&lt;-1),"Datum Fout",$V$4/$U$4*F30*'Details subsidie'!$H$21)</f>
        <v>0</v>
      </c>
      <c r="H30" s="44">
        <f t="shared" si="2"/>
        <v>0</v>
      </c>
      <c r="I30" s="47" t="str">
        <f t="shared" si="0"/>
        <v xml:space="preserve"> </v>
      </c>
      <c r="J30" s="25"/>
      <c r="K30" s="25" t="str">
        <f t="shared" si="3"/>
        <v xml:space="preserve"> </v>
      </c>
      <c r="L30" s="26">
        <f t="shared" si="1"/>
        <v>0</v>
      </c>
      <c r="M30" s="26" t="str">
        <f t="shared" si="4"/>
        <v xml:space="preserve"> </v>
      </c>
    </row>
    <row r="31" spans="1:13" ht="15.75" thickBot="1" x14ac:dyDescent="0.3">
      <c r="A31" s="28"/>
      <c r="B31" s="29"/>
      <c r="C31" s="30"/>
      <c r="D31" s="31">
        <f t="shared" ref="D31:F31" si="5">SUM(D8:D30)</f>
        <v>0</v>
      </c>
      <c r="E31" s="81"/>
      <c r="F31" s="31">
        <f t="shared" si="5"/>
        <v>0</v>
      </c>
      <c r="G31" s="129">
        <f t="shared" ref="G31" si="6">SUM(G8:G30)</f>
        <v>0</v>
      </c>
      <c r="H31" s="133">
        <f t="shared" ref="H31:M31" si="7">SUM(H8:H30)</f>
        <v>0</v>
      </c>
      <c r="I31" s="48">
        <f t="shared" si="7"/>
        <v>0</v>
      </c>
      <c r="J31" s="33">
        <f t="shared" si="7"/>
        <v>0</v>
      </c>
      <c r="K31" s="33">
        <f t="shared" si="7"/>
        <v>0</v>
      </c>
      <c r="L31" s="33">
        <f t="shared" si="7"/>
        <v>0</v>
      </c>
      <c r="M31" s="33">
        <f t="shared" si="7"/>
        <v>0</v>
      </c>
    </row>
    <row r="34" spans="1:13" x14ac:dyDescent="0.25">
      <c r="A34" s="18" t="s">
        <v>11</v>
      </c>
      <c r="B34" s="19">
        <f>L31</f>
        <v>0</v>
      </c>
    </row>
    <row r="37" spans="1:13" x14ac:dyDescent="0.25">
      <c r="A37" s="209" t="s">
        <v>10</v>
      </c>
      <c r="B37" s="230">
        <f>B34/4</f>
        <v>0</v>
      </c>
    </row>
    <row r="38" spans="1:13" x14ac:dyDescent="0.25">
      <c r="A38" s="209"/>
      <c r="B38" s="231"/>
    </row>
    <row r="40" spans="1:13" ht="15.75" thickBot="1" x14ac:dyDescent="0.3"/>
    <row r="41" spans="1:13" x14ac:dyDescent="0.25">
      <c r="B41" s="163" t="s">
        <v>12</v>
      </c>
      <c r="C41" s="212"/>
      <c r="D41" s="213"/>
      <c r="E41" s="213"/>
      <c r="F41" s="213"/>
      <c r="G41" s="213"/>
      <c r="H41" s="213"/>
      <c r="I41" s="213"/>
      <c r="J41" s="213"/>
      <c r="K41" s="213"/>
      <c r="L41" s="213"/>
      <c r="M41" s="214"/>
    </row>
    <row r="42" spans="1:13" x14ac:dyDescent="0.25">
      <c r="B42" s="167" t="s">
        <v>70</v>
      </c>
      <c r="C42" s="226"/>
      <c r="D42" s="222"/>
      <c r="E42" s="222"/>
      <c r="F42" s="222"/>
      <c r="G42" s="222"/>
      <c r="H42" s="222"/>
      <c r="I42" s="222"/>
      <c r="J42" s="222"/>
      <c r="K42" s="222"/>
      <c r="L42" s="222"/>
      <c r="M42" s="224"/>
    </row>
    <row r="43" spans="1:13" ht="15.75" thickBot="1" x14ac:dyDescent="0.3">
      <c r="B43" s="164" t="s">
        <v>64</v>
      </c>
      <c r="C43" s="218"/>
      <c r="D43" s="221"/>
      <c r="E43" s="219"/>
      <c r="F43" s="219"/>
      <c r="G43" s="221"/>
      <c r="H43" s="219"/>
      <c r="I43" s="219"/>
      <c r="J43" s="219"/>
      <c r="K43" s="219"/>
      <c r="L43" s="219"/>
      <c r="M43" s="220"/>
    </row>
    <row r="44" spans="1:13" ht="15.75" thickBot="1" x14ac:dyDescent="0.3">
      <c r="B44" s="165" t="s">
        <v>65</v>
      </c>
      <c r="C44" s="170"/>
      <c r="D44" s="171" t="s">
        <v>73</v>
      </c>
      <c r="E44" s="239"/>
      <c r="F44" s="239"/>
      <c r="G44" s="171" t="s">
        <v>67</v>
      </c>
      <c r="H44" s="172" t="s">
        <v>67</v>
      </c>
      <c r="I44" s="240"/>
      <c r="J44" s="241"/>
      <c r="K44" s="241"/>
      <c r="L44" s="241"/>
      <c r="M44" s="242"/>
    </row>
    <row r="45" spans="1:13" x14ac:dyDescent="0.25">
      <c r="B45" s="165" t="s">
        <v>68</v>
      </c>
      <c r="C45" s="173"/>
      <c r="D45" s="174"/>
      <c r="E45" s="174"/>
      <c r="F45" s="235" t="s">
        <v>71</v>
      </c>
      <c r="G45" s="236"/>
      <c r="H45" s="236"/>
      <c r="I45" s="236"/>
      <c r="J45" s="236"/>
      <c r="K45" s="236"/>
      <c r="L45" s="236"/>
      <c r="M45" s="237"/>
    </row>
    <row r="46" spans="1:13" ht="15.75" thickBot="1" x14ac:dyDescent="0.3">
      <c r="B46" s="166" t="s">
        <v>69</v>
      </c>
      <c r="C46" s="243"/>
      <c r="D46" s="244"/>
      <c r="E46" s="244"/>
      <c r="F46" s="244"/>
      <c r="G46" s="245"/>
      <c r="H46" s="244"/>
      <c r="I46" s="244"/>
      <c r="J46" s="244"/>
      <c r="K46" s="244"/>
      <c r="L46" s="244"/>
      <c r="M46" s="246"/>
    </row>
    <row r="47" spans="1:13" ht="15.75" thickBot="1" x14ac:dyDescent="0.3">
      <c r="B47" s="168" t="s">
        <v>13</v>
      </c>
      <c r="C47" s="215"/>
      <c r="D47" s="216"/>
      <c r="E47" s="216"/>
      <c r="F47" s="238"/>
      <c r="G47" s="161" t="s">
        <v>14</v>
      </c>
      <c r="H47" s="175"/>
      <c r="I47" s="232"/>
      <c r="J47" s="233"/>
      <c r="K47" s="233"/>
      <c r="L47" s="233"/>
      <c r="M47" s="234"/>
    </row>
    <row r="48" spans="1:13" ht="15.75" thickBot="1" x14ac:dyDescent="0.3">
      <c r="B48" s="169" t="s">
        <v>15</v>
      </c>
      <c r="C48" s="217"/>
      <c r="D48" s="207"/>
      <c r="E48" s="207"/>
      <c r="F48" s="208"/>
      <c r="G48" s="162" t="s">
        <v>16</v>
      </c>
      <c r="H48" s="176"/>
      <c r="I48" s="217"/>
      <c r="J48" s="207"/>
      <c r="K48" s="207"/>
      <c r="L48" s="207"/>
      <c r="M48" s="208"/>
    </row>
  </sheetData>
  <sheetProtection algorithmName="SHA-512" hashValue="VNJEXWipdkSGjtLPBf83BqocIHC2/CNF0hjxAbpe8idcQ5DQYstk8PD1uMBjU4p+prjt06W3dRI/fQy5aLfPhQ==" saltValue="EtHMuw3iZZ1CyMRvMOzd8w==" spinCount="100000" sheet="1" selectLockedCells="1"/>
  <mergeCells count="26">
    <mergeCell ref="C48:F48"/>
    <mergeCell ref="E44:F44"/>
    <mergeCell ref="I44:M44"/>
    <mergeCell ref="C46:M46"/>
    <mergeCell ref="I48:M48"/>
    <mergeCell ref="C41:M41"/>
    <mergeCell ref="I47:M47"/>
    <mergeCell ref="F45:M45"/>
    <mergeCell ref="C47:F47"/>
    <mergeCell ref="C42:M42"/>
    <mergeCell ref="C43:M43"/>
    <mergeCell ref="A37:A38"/>
    <mergeCell ref="M6:M7"/>
    <mergeCell ref="T5:V5"/>
    <mergeCell ref="A6:A7"/>
    <mergeCell ref="B6:B7"/>
    <mergeCell ref="C6:C7"/>
    <mergeCell ref="H6:H7"/>
    <mergeCell ref="I6:I7"/>
    <mergeCell ref="J6:J7"/>
    <mergeCell ref="K6:K7"/>
    <mergeCell ref="L6:L7"/>
    <mergeCell ref="D5:G5"/>
    <mergeCell ref="F6:G6"/>
    <mergeCell ref="D6:E6"/>
    <mergeCell ref="B37:B38"/>
  </mergeCells>
  <pageMargins left="0.70866141732283472" right="0.70866141732283472" top="0.74803149606299213" bottom="0.74803149606299213" header="0.31496062992125984" footer="0.31496062992125984"/>
  <pageSetup paperSize="9" scale="68" orientation="landscape" r:id="rId1"/>
  <headerFooter>
    <oddHeader>&amp;R&amp;G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1</xdr:col>
                    <xdr:colOff>1524000</xdr:colOff>
                    <xdr:row>44</xdr:row>
                    <xdr:rowOff>19050</xdr:rowOff>
                  </from>
                  <to>
                    <xdr:col>2</xdr:col>
                    <xdr:colOff>476250</xdr:colOff>
                    <xdr:row>45</xdr:row>
                    <xdr:rowOff>28575</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2</xdr:col>
                    <xdr:colOff>800100</xdr:colOff>
                    <xdr:row>44</xdr:row>
                    <xdr:rowOff>19050</xdr:rowOff>
                  </from>
                  <to>
                    <xdr:col>2</xdr:col>
                    <xdr:colOff>1304925</xdr:colOff>
                    <xdr:row>45</xdr:row>
                    <xdr:rowOff>28575</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2</xdr:col>
                    <xdr:colOff>314325</xdr:colOff>
                    <xdr:row>44</xdr:row>
                    <xdr:rowOff>47625</xdr:rowOff>
                  </from>
                  <to>
                    <xdr:col>2</xdr:col>
                    <xdr:colOff>676275</xdr:colOff>
                    <xdr:row>44</xdr:row>
                    <xdr:rowOff>171450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3</xdr:col>
                    <xdr:colOff>9525</xdr:colOff>
                    <xdr:row>44</xdr:row>
                    <xdr:rowOff>19050</xdr:rowOff>
                  </from>
                  <to>
                    <xdr:col>4</xdr:col>
                    <xdr:colOff>200025</xdr:colOff>
                    <xdr:row>45</xdr:row>
                    <xdr:rowOff>19050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4</xdr:col>
                    <xdr:colOff>295275</xdr:colOff>
                    <xdr:row>44</xdr:row>
                    <xdr:rowOff>9525</xdr:rowOff>
                  </from>
                  <to>
                    <xdr:col>4</xdr:col>
                    <xdr:colOff>819150</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C2:J26"/>
  <sheetViews>
    <sheetView showGridLines="0" showRowColHeaders="0" topLeftCell="C1" zoomScale="115" zoomScaleNormal="115" workbookViewId="0">
      <selection activeCell="I6" sqref="I6"/>
    </sheetView>
  </sheetViews>
  <sheetFormatPr defaultColWidth="9.140625" defaultRowHeight="15" x14ac:dyDescent="0.25"/>
  <cols>
    <col min="1" max="1" width="9.140625" style="3"/>
    <col min="2" max="2" width="10" style="3" customWidth="1"/>
    <col min="3" max="3" width="57.42578125" style="3" customWidth="1"/>
    <col min="4" max="4" width="14.7109375" style="3" customWidth="1"/>
    <col min="5" max="5" width="9.140625" style="3"/>
    <col min="6" max="6" width="10.28515625" style="3" customWidth="1"/>
    <col min="7" max="7" width="47.7109375" style="3" customWidth="1"/>
    <col min="8" max="8" width="19.42578125" style="3" customWidth="1"/>
    <col min="9" max="9" width="11.7109375" style="3" customWidth="1"/>
    <col min="10" max="11" width="9.140625" style="3"/>
    <col min="12" max="12" width="9.85546875" style="3" customWidth="1"/>
    <col min="13" max="13" width="10.42578125" style="3" customWidth="1"/>
    <col min="14" max="16384" width="9.140625" style="3"/>
  </cols>
  <sheetData>
    <row r="2" spans="3:9" ht="18.75" x14ac:dyDescent="0.3">
      <c r="C2" s="13" t="s">
        <v>41</v>
      </c>
    </row>
    <row r="4" spans="3:9" ht="15.75" thickBot="1" x14ac:dyDescent="0.3"/>
    <row r="5" spans="3:9" ht="16.5" customHeight="1" x14ac:dyDescent="0.25">
      <c r="C5" s="7" t="s">
        <v>5</v>
      </c>
      <c r="D5" s="34">
        <v>40</v>
      </c>
      <c r="E5" s="8"/>
    </row>
    <row r="6" spans="3:9" ht="16.5" customHeight="1" x14ac:dyDescent="0.25">
      <c r="C6" s="9" t="s">
        <v>36</v>
      </c>
      <c r="D6" s="35">
        <v>8.17</v>
      </c>
      <c r="E6" s="10"/>
    </row>
    <row r="7" spans="3:9" ht="16.5" customHeight="1" thickBot="1" x14ac:dyDescent="0.3">
      <c r="C7" s="9" t="s">
        <v>42</v>
      </c>
      <c r="D7" s="35">
        <v>1.83</v>
      </c>
      <c r="E7" s="10"/>
    </row>
    <row r="8" spans="3:9" ht="16.5" customHeight="1" thickBot="1" x14ac:dyDescent="0.3">
      <c r="C8" s="134" t="s">
        <v>74</v>
      </c>
      <c r="D8" s="135">
        <v>1</v>
      </c>
      <c r="E8" s="136"/>
    </row>
    <row r="9" spans="3:9" ht="16.5" customHeight="1" x14ac:dyDescent="0.25">
      <c r="C9" s="9" t="s">
        <v>43</v>
      </c>
      <c r="D9" s="77">
        <v>19890</v>
      </c>
      <c r="E9" s="10"/>
    </row>
    <row r="10" spans="3:9" ht="16.5" customHeight="1" x14ac:dyDescent="0.25">
      <c r="C10" s="9" t="s">
        <v>22</v>
      </c>
      <c r="D10" s="36">
        <v>8</v>
      </c>
      <c r="E10" s="10"/>
    </row>
    <row r="11" spans="3:9" ht="16.5" customHeight="1" thickBot="1" x14ac:dyDescent="0.3">
      <c r="C11" s="11" t="s">
        <v>23</v>
      </c>
      <c r="D11" s="40">
        <v>16</v>
      </c>
      <c r="E11" s="12"/>
    </row>
    <row r="12" spans="3:9" ht="16.5" customHeight="1" x14ac:dyDescent="0.25"/>
    <row r="13" spans="3:9" ht="16.5" customHeight="1" thickBot="1" x14ac:dyDescent="0.3"/>
    <row r="14" spans="3:9" ht="16.5" customHeight="1" thickBot="1" x14ac:dyDescent="0.3">
      <c r="C14" s="250" t="s">
        <v>24</v>
      </c>
      <c r="D14" s="251"/>
      <c r="E14" s="252"/>
      <c r="G14" s="250" t="s">
        <v>25</v>
      </c>
      <c r="H14" s="251"/>
      <c r="I14" s="252"/>
    </row>
    <row r="15" spans="3:9" ht="16.5" customHeight="1" thickBot="1" x14ac:dyDescent="0.3">
      <c r="C15" s="4" t="s">
        <v>19</v>
      </c>
      <c r="D15" s="5"/>
      <c r="E15" s="6"/>
      <c r="G15" s="4" t="s">
        <v>20</v>
      </c>
      <c r="H15" s="5"/>
      <c r="I15" s="6"/>
    </row>
    <row r="16" spans="3:9" ht="16.5" customHeight="1" thickBot="1" x14ac:dyDescent="0.3">
      <c r="C16" s="15" t="s">
        <v>44</v>
      </c>
      <c r="D16" s="16">
        <f>($D$5*$D$7*$D$10)</f>
        <v>585.6</v>
      </c>
      <c r="E16" s="42"/>
      <c r="G16" s="79" t="s">
        <v>46</v>
      </c>
      <c r="H16" s="16">
        <f>($D$5*$D$10)*($D$6+$D$7)</f>
        <v>3200</v>
      </c>
      <c r="I16" s="80"/>
    </row>
    <row r="17" spans="3:10" ht="16.5" customHeight="1" thickBot="1" x14ac:dyDescent="0.3">
      <c r="D17" s="14"/>
      <c r="E17" s="78"/>
      <c r="G17" s="15" t="s">
        <v>44</v>
      </c>
      <c r="H17" s="16">
        <f>($D$5*$D$10)*($D$6+$D$7-$D$8)</f>
        <v>2880</v>
      </c>
      <c r="I17" s="42"/>
    </row>
    <row r="18" spans="3:10" ht="16.5" customHeight="1" thickBot="1" x14ac:dyDescent="0.3"/>
    <row r="19" spans="3:10" ht="16.5" customHeight="1" thickBot="1" x14ac:dyDescent="0.3">
      <c r="C19" s="250" t="s">
        <v>30</v>
      </c>
      <c r="D19" s="251"/>
      <c r="E19" s="252"/>
      <c r="G19" s="250" t="s">
        <v>31</v>
      </c>
      <c r="H19" s="251"/>
      <c r="I19" s="252"/>
    </row>
    <row r="20" spans="3:10" ht="15.75" thickBot="1" x14ac:dyDescent="0.3">
      <c r="C20" s="4" t="s">
        <v>39</v>
      </c>
      <c r="D20" s="5"/>
      <c r="E20" s="6"/>
      <c r="G20" s="247" t="s">
        <v>40</v>
      </c>
      <c r="H20" s="248"/>
      <c r="I20" s="249"/>
    </row>
    <row r="21" spans="3:10" ht="15.75" customHeight="1" thickBot="1" x14ac:dyDescent="0.3">
      <c r="C21" s="15" t="s">
        <v>45</v>
      </c>
      <c r="D21" s="16">
        <f>($D$5*$D$7*$D$10)+(($D$11-$D$10)*$D$5*($D$6+$D$7))</f>
        <v>3785.6</v>
      </c>
      <c r="E21" s="17"/>
      <c r="G21" s="79" t="s">
        <v>47</v>
      </c>
      <c r="H21" s="16">
        <f>($D$5*$D$11*($D$6+$D$7))</f>
        <v>6400</v>
      </c>
      <c r="J21" s="14"/>
    </row>
    <row r="22" spans="3:10" ht="21" customHeight="1" thickBot="1" x14ac:dyDescent="0.3">
      <c r="G22" s="15" t="s">
        <v>45</v>
      </c>
      <c r="H22" s="16">
        <f>($D$5*$D$10*($D$6+$D$7-$D$8))+(($D$11-$D$10)*($D$6+$D$7)*$D$5)</f>
        <v>6080</v>
      </c>
      <c r="I22" s="17"/>
      <c r="J22" s="14"/>
    </row>
    <row r="25" spans="3:10" ht="15.75" customHeight="1" x14ac:dyDescent="0.25"/>
    <row r="26" spans="3:10" ht="15.75" customHeight="1" x14ac:dyDescent="0.25"/>
  </sheetData>
  <sheetProtection selectLockedCells="1"/>
  <mergeCells count="5">
    <mergeCell ref="G20:I20"/>
    <mergeCell ref="G19:I19"/>
    <mergeCell ref="C14:E14"/>
    <mergeCell ref="C19:E19"/>
    <mergeCell ref="G14:I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K72"/>
  <sheetViews>
    <sheetView workbookViewId="0">
      <selection activeCell="G22" sqref="G22:I22"/>
    </sheetView>
  </sheetViews>
  <sheetFormatPr defaultRowHeight="15" x14ac:dyDescent="0.25"/>
  <cols>
    <col min="1" max="1" width="11.5703125" style="137" customWidth="1"/>
    <col min="2" max="2" width="12.28515625" style="137" bestFit="1" customWidth="1"/>
    <col min="3" max="3" width="9.140625" bestFit="1" customWidth="1"/>
    <col min="4" max="4" width="10.28515625" customWidth="1"/>
    <col min="6" max="6" width="7.28515625" customWidth="1"/>
    <col min="7" max="7" width="11.28515625" bestFit="1" customWidth="1"/>
  </cols>
  <sheetData>
    <row r="1" spans="1:11" ht="15.75" thickBot="1" x14ac:dyDescent="0.3">
      <c r="A1" s="146">
        <v>8.17</v>
      </c>
      <c r="B1" s="253" t="s">
        <v>63</v>
      </c>
      <c r="C1" s="254"/>
      <c r="D1" s="254"/>
      <c r="E1" s="254"/>
      <c r="F1" s="255"/>
    </row>
    <row r="2" spans="1:11" ht="75.599999999999994" customHeight="1" thickBot="1" x14ac:dyDescent="0.3">
      <c r="A2" s="147" t="s">
        <v>55</v>
      </c>
      <c r="B2" s="148" t="s">
        <v>56</v>
      </c>
      <c r="C2" s="148" t="s">
        <v>57</v>
      </c>
      <c r="D2" s="148" t="s">
        <v>58</v>
      </c>
      <c r="E2" s="149" t="s">
        <v>59</v>
      </c>
      <c r="F2" s="150" t="s">
        <v>60</v>
      </c>
    </row>
    <row r="3" spans="1:11" x14ac:dyDescent="0.25">
      <c r="A3" s="143" t="s">
        <v>61</v>
      </c>
      <c r="B3" s="143">
        <v>19890</v>
      </c>
      <c r="C3" s="144">
        <v>0.96</v>
      </c>
      <c r="D3" s="144">
        <v>0.96</v>
      </c>
      <c r="E3" s="145">
        <f>(1-C3)*$A$1</f>
        <v>0.32680000000000031</v>
      </c>
      <c r="F3" s="145">
        <f>(1-D3)*$A$1</f>
        <v>0.32680000000000031</v>
      </c>
      <c r="I3" s="141"/>
      <c r="J3" s="142"/>
      <c r="K3" s="142"/>
    </row>
    <row r="4" spans="1:11" x14ac:dyDescent="0.25">
      <c r="A4" s="138">
        <v>19891</v>
      </c>
      <c r="B4" s="138">
        <v>21215</v>
      </c>
      <c r="C4" s="139">
        <v>0.96</v>
      </c>
      <c r="D4" s="139">
        <v>0.96</v>
      </c>
      <c r="E4" s="140">
        <f t="shared" ref="E4:F65" si="0">(1-C4)*$A$1</f>
        <v>0.32680000000000031</v>
      </c>
      <c r="F4" s="140">
        <f t="shared" si="0"/>
        <v>0.32680000000000031</v>
      </c>
      <c r="H4" s="141"/>
      <c r="I4" s="141"/>
      <c r="J4" s="142"/>
      <c r="K4" s="142"/>
    </row>
    <row r="5" spans="1:11" x14ac:dyDescent="0.25">
      <c r="A5" s="138">
        <v>21216</v>
      </c>
      <c r="B5" s="138">
        <v>22537</v>
      </c>
      <c r="C5" s="139">
        <v>0.96</v>
      </c>
      <c r="D5" s="139">
        <v>0.96</v>
      </c>
      <c r="E5" s="140">
        <f t="shared" si="0"/>
        <v>0.32680000000000031</v>
      </c>
      <c r="F5" s="140">
        <f t="shared" si="0"/>
        <v>0.32680000000000031</v>
      </c>
      <c r="H5" s="141"/>
      <c r="I5" s="141"/>
      <c r="J5" s="142"/>
      <c r="K5" s="142"/>
    </row>
    <row r="6" spans="1:11" x14ac:dyDescent="0.25">
      <c r="A6" s="138">
        <v>22538</v>
      </c>
      <c r="B6" s="138">
        <v>23863</v>
      </c>
      <c r="C6" s="139">
        <v>0.96</v>
      </c>
      <c r="D6" s="139">
        <v>0.96</v>
      </c>
      <c r="E6" s="140">
        <f t="shared" si="0"/>
        <v>0.32680000000000031</v>
      </c>
      <c r="F6" s="140">
        <f t="shared" si="0"/>
        <v>0.32680000000000031</v>
      </c>
      <c r="H6" s="141"/>
      <c r="I6" s="141"/>
      <c r="J6" s="142"/>
      <c r="K6" s="142"/>
    </row>
    <row r="7" spans="1:11" x14ac:dyDescent="0.25">
      <c r="A7" s="138">
        <v>23864</v>
      </c>
      <c r="B7" s="138">
        <v>25188</v>
      </c>
      <c r="C7" s="139">
        <v>0.96</v>
      </c>
      <c r="D7" s="139">
        <v>0.96</v>
      </c>
      <c r="E7" s="140">
        <f t="shared" si="0"/>
        <v>0.32680000000000031</v>
      </c>
      <c r="F7" s="140">
        <f t="shared" si="0"/>
        <v>0.32680000000000031</v>
      </c>
      <c r="H7" s="141"/>
      <c r="I7" s="141"/>
      <c r="J7" s="142"/>
      <c r="K7" s="142"/>
    </row>
    <row r="8" spans="1:11" x14ac:dyDescent="0.25">
      <c r="A8" s="138">
        <v>25189</v>
      </c>
      <c r="B8" s="138">
        <v>26512</v>
      </c>
      <c r="C8" s="139">
        <v>0.95599999999999996</v>
      </c>
      <c r="D8" s="139">
        <v>0.95699999999999996</v>
      </c>
      <c r="E8" s="140">
        <f t="shared" si="0"/>
        <v>0.3594800000000003</v>
      </c>
      <c r="F8" s="140">
        <f t="shared" si="0"/>
        <v>0.35131000000000029</v>
      </c>
      <c r="H8" s="141"/>
      <c r="I8" s="141"/>
      <c r="J8" s="142"/>
      <c r="K8" s="142"/>
    </row>
    <row r="9" spans="1:11" x14ac:dyDescent="0.25">
      <c r="A9" s="138">
        <v>26513</v>
      </c>
      <c r="B9" s="138">
        <v>27836</v>
      </c>
      <c r="C9" s="139">
        <v>0.94499999999999995</v>
      </c>
      <c r="D9" s="139">
        <v>0.95499999999999996</v>
      </c>
      <c r="E9" s="140">
        <f t="shared" si="0"/>
        <v>0.44935000000000042</v>
      </c>
      <c r="F9" s="140">
        <f t="shared" si="0"/>
        <v>0.36765000000000031</v>
      </c>
      <c r="H9" s="141"/>
      <c r="I9" s="141"/>
      <c r="J9" s="142"/>
      <c r="K9" s="142"/>
    </row>
    <row r="10" spans="1:11" x14ac:dyDescent="0.25">
      <c r="A10" s="138">
        <v>27837</v>
      </c>
      <c r="B10" s="138">
        <v>29156</v>
      </c>
      <c r="C10" s="139">
        <v>0.93500000000000005</v>
      </c>
      <c r="D10" s="139">
        <v>0.95299999999999996</v>
      </c>
      <c r="E10" s="140">
        <f t="shared" si="0"/>
        <v>0.53104999999999958</v>
      </c>
      <c r="F10" s="140">
        <f t="shared" si="0"/>
        <v>0.38399000000000033</v>
      </c>
      <c r="H10" s="141"/>
      <c r="I10" s="141"/>
      <c r="J10" s="142"/>
      <c r="K10" s="142"/>
    </row>
    <row r="11" spans="1:11" x14ac:dyDescent="0.25">
      <c r="A11" s="138">
        <v>29157</v>
      </c>
      <c r="B11" s="138">
        <v>30581</v>
      </c>
      <c r="C11" s="139">
        <v>0.92600000000000005</v>
      </c>
      <c r="D11" s="139">
        <v>0.95099999999999996</v>
      </c>
      <c r="E11" s="140">
        <f t="shared" si="0"/>
        <v>0.60457999999999967</v>
      </c>
      <c r="F11" s="140">
        <f t="shared" si="0"/>
        <v>0.40033000000000035</v>
      </c>
      <c r="H11" s="141"/>
      <c r="I11" s="141"/>
      <c r="J11" s="142"/>
      <c r="K11" s="142"/>
    </row>
    <row r="12" spans="1:11" x14ac:dyDescent="0.25">
      <c r="A12" s="138">
        <v>30582</v>
      </c>
      <c r="B12" s="138">
        <v>32004</v>
      </c>
      <c r="C12" s="139">
        <v>0.92</v>
      </c>
      <c r="D12" s="139">
        <v>0.95</v>
      </c>
      <c r="E12" s="140">
        <f t="shared" si="0"/>
        <v>0.65359999999999963</v>
      </c>
      <c r="F12" s="140">
        <f t="shared" si="0"/>
        <v>0.40850000000000036</v>
      </c>
      <c r="H12" s="141"/>
      <c r="I12" s="141"/>
      <c r="J12" s="142"/>
      <c r="K12" s="142"/>
    </row>
    <row r="13" spans="1:11" x14ac:dyDescent="0.25">
      <c r="A13" s="138">
        <v>32005</v>
      </c>
      <c r="B13" s="138">
        <v>33430</v>
      </c>
      <c r="C13" s="139">
        <v>0.91</v>
      </c>
      <c r="D13" s="139">
        <v>0.94799999999999995</v>
      </c>
      <c r="E13" s="140">
        <f t="shared" si="0"/>
        <v>0.73529999999999973</v>
      </c>
      <c r="F13" s="140">
        <f t="shared" si="0"/>
        <v>0.42484000000000038</v>
      </c>
      <c r="H13" s="141"/>
      <c r="I13" s="141"/>
      <c r="J13" s="142"/>
      <c r="K13" s="142"/>
    </row>
    <row r="14" spans="1:11" x14ac:dyDescent="0.25">
      <c r="A14" s="138">
        <v>33431</v>
      </c>
      <c r="B14" s="138">
        <v>34853</v>
      </c>
      <c r="C14" s="139">
        <v>0.90500000000000003</v>
      </c>
      <c r="D14" s="139">
        <v>0.94599999999999995</v>
      </c>
      <c r="E14" s="140">
        <f t="shared" si="0"/>
        <v>0.77614999999999978</v>
      </c>
      <c r="F14" s="140">
        <f t="shared" si="0"/>
        <v>0.44118000000000041</v>
      </c>
      <c r="H14" s="141"/>
      <c r="I14" s="141"/>
      <c r="J14" s="142"/>
      <c r="K14" s="142"/>
    </row>
    <row r="15" spans="1:11" x14ac:dyDescent="0.25">
      <c r="A15" s="138">
        <v>34854</v>
      </c>
      <c r="B15" s="138">
        <v>36280</v>
      </c>
      <c r="C15" s="139">
        <v>0.89700000000000002</v>
      </c>
      <c r="D15" s="139">
        <v>0.94599999999999995</v>
      </c>
      <c r="E15" s="140">
        <f t="shared" si="0"/>
        <v>0.84150999999999987</v>
      </c>
      <c r="F15" s="140">
        <f t="shared" si="0"/>
        <v>0.44118000000000041</v>
      </c>
      <c r="H15" s="141"/>
      <c r="I15" s="141"/>
      <c r="J15" s="142"/>
      <c r="K15" s="142"/>
    </row>
    <row r="16" spans="1:11" x14ac:dyDescent="0.25">
      <c r="A16" s="138">
        <v>36281</v>
      </c>
      <c r="B16" s="138">
        <v>37704</v>
      </c>
      <c r="C16" s="139">
        <v>0.88900000000000001</v>
      </c>
      <c r="D16" s="139">
        <v>0.94599999999999995</v>
      </c>
      <c r="E16" s="140">
        <f t="shared" si="0"/>
        <v>0.90686999999999984</v>
      </c>
      <c r="F16" s="140">
        <f t="shared" si="0"/>
        <v>0.44118000000000041</v>
      </c>
      <c r="H16" s="141"/>
      <c r="I16" s="141"/>
      <c r="J16" s="142"/>
      <c r="K16" s="142"/>
    </row>
    <row r="17" spans="1:11" x14ac:dyDescent="0.25">
      <c r="A17" s="138">
        <v>37705</v>
      </c>
      <c r="B17" s="138">
        <v>39161</v>
      </c>
      <c r="C17" s="139">
        <v>0.88300000000000001</v>
      </c>
      <c r="D17" s="139">
        <v>0.94599999999999995</v>
      </c>
      <c r="E17" s="140">
        <f t="shared" si="0"/>
        <v>0.95588999999999991</v>
      </c>
      <c r="F17" s="140">
        <f t="shared" si="0"/>
        <v>0.44118000000000041</v>
      </c>
      <c r="H17" s="141"/>
      <c r="I17" s="141"/>
      <c r="J17" s="142"/>
      <c r="K17" s="142"/>
    </row>
    <row r="18" spans="1:11" x14ac:dyDescent="0.25">
      <c r="A18" s="138">
        <v>39162</v>
      </c>
      <c r="B18" s="138">
        <v>40622</v>
      </c>
      <c r="C18" s="139">
        <v>0.875</v>
      </c>
      <c r="D18" s="139">
        <v>0.94599999999999995</v>
      </c>
      <c r="E18" s="140">
        <f t="shared" si="0"/>
        <v>1.02125</v>
      </c>
      <c r="F18" s="140">
        <f t="shared" si="0"/>
        <v>0.44118000000000041</v>
      </c>
      <c r="H18" s="141"/>
      <c r="I18" s="141"/>
      <c r="J18" s="142"/>
      <c r="K18" s="142"/>
    </row>
    <row r="19" spans="1:11" x14ac:dyDescent="0.25">
      <c r="A19" s="138">
        <v>40623</v>
      </c>
      <c r="B19" s="138">
        <v>42082</v>
      </c>
      <c r="C19" s="139">
        <v>0.86799999999999999</v>
      </c>
      <c r="D19" s="139">
        <v>0.94599999999999995</v>
      </c>
      <c r="E19" s="140">
        <f t="shared" si="0"/>
        <v>1.0784400000000001</v>
      </c>
      <c r="F19" s="140">
        <f t="shared" si="0"/>
        <v>0.44118000000000041</v>
      </c>
      <c r="H19" s="141"/>
      <c r="I19" s="141"/>
      <c r="J19" s="142"/>
      <c r="K19" s="142"/>
    </row>
    <row r="20" spans="1:11" x14ac:dyDescent="0.25">
      <c r="A20" s="138">
        <v>42083</v>
      </c>
      <c r="B20" s="138">
        <v>43542</v>
      </c>
      <c r="C20" s="139">
        <v>0.86099999999999999</v>
      </c>
      <c r="D20" s="139">
        <v>0.94599999999999995</v>
      </c>
      <c r="E20" s="140">
        <f t="shared" si="0"/>
        <v>1.1356300000000001</v>
      </c>
      <c r="F20" s="140">
        <f t="shared" si="0"/>
        <v>0.44118000000000041</v>
      </c>
      <c r="H20" s="141"/>
      <c r="I20" s="141"/>
      <c r="J20" s="142"/>
      <c r="K20" s="142"/>
    </row>
    <row r="21" spans="1:11" x14ac:dyDescent="0.25">
      <c r="A21" s="138">
        <v>43543</v>
      </c>
      <c r="B21" s="138">
        <v>45004</v>
      </c>
      <c r="C21" s="139">
        <v>0.85199999999999998</v>
      </c>
      <c r="D21" s="139">
        <v>0.94599999999999995</v>
      </c>
      <c r="E21" s="140">
        <f t="shared" si="0"/>
        <v>1.2091600000000002</v>
      </c>
      <c r="F21" s="140">
        <f t="shared" si="0"/>
        <v>0.44118000000000041</v>
      </c>
      <c r="H21" s="141"/>
      <c r="I21" s="141"/>
      <c r="J21" s="142"/>
      <c r="K21" s="142"/>
    </row>
    <row r="22" spans="1:11" x14ac:dyDescent="0.25">
      <c r="A22" s="138">
        <v>45005</v>
      </c>
      <c r="B22" s="138">
        <v>46465</v>
      </c>
      <c r="C22" s="139">
        <v>0.84699999999999998</v>
      </c>
      <c r="D22" s="139">
        <v>0.94599999999999995</v>
      </c>
      <c r="E22" s="140">
        <f t="shared" si="0"/>
        <v>1.2500100000000003</v>
      </c>
      <c r="F22" s="140">
        <f t="shared" si="0"/>
        <v>0.44118000000000041</v>
      </c>
      <c r="H22" s="141"/>
      <c r="I22" s="141"/>
      <c r="J22" s="142"/>
      <c r="K22" s="142"/>
    </row>
    <row r="23" spans="1:11" x14ac:dyDescent="0.25">
      <c r="A23" s="138">
        <v>46466</v>
      </c>
      <c r="B23" s="138">
        <v>47924</v>
      </c>
      <c r="C23" s="139">
        <v>0.83899999999999997</v>
      </c>
      <c r="D23" s="139">
        <v>0.94599999999999995</v>
      </c>
      <c r="E23" s="140">
        <f t="shared" si="0"/>
        <v>1.3153700000000002</v>
      </c>
      <c r="F23" s="140">
        <f t="shared" si="0"/>
        <v>0.44118000000000041</v>
      </c>
      <c r="H23" s="141"/>
      <c r="I23" s="141"/>
      <c r="J23" s="142"/>
      <c r="K23" s="142"/>
    </row>
    <row r="24" spans="1:11" x14ac:dyDescent="0.25">
      <c r="A24" s="138">
        <v>47925</v>
      </c>
      <c r="B24" s="138">
        <v>49385</v>
      </c>
      <c r="C24" s="139">
        <v>0.83299999999999996</v>
      </c>
      <c r="D24" s="139">
        <v>0.94599999999999995</v>
      </c>
      <c r="E24" s="140">
        <f t="shared" si="0"/>
        <v>1.3643900000000002</v>
      </c>
      <c r="F24" s="140">
        <f t="shared" si="0"/>
        <v>0.44118000000000041</v>
      </c>
      <c r="H24" s="141"/>
      <c r="I24" s="141"/>
      <c r="J24" s="142"/>
      <c r="K24" s="142"/>
    </row>
    <row r="25" spans="1:11" x14ac:dyDescent="0.25">
      <c r="A25" s="138">
        <v>49386</v>
      </c>
      <c r="B25" s="138">
        <v>50981</v>
      </c>
      <c r="C25" s="139">
        <v>0.82399999999999995</v>
      </c>
      <c r="D25" s="139">
        <v>0.94599999999999995</v>
      </c>
      <c r="E25" s="140">
        <f t="shared" si="0"/>
        <v>1.4379200000000003</v>
      </c>
      <c r="F25" s="140">
        <f t="shared" si="0"/>
        <v>0.44118000000000041</v>
      </c>
      <c r="H25" s="141"/>
      <c r="I25" s="141"/>
      <c r="J25" s="142"/>
      <c r="K25" s="142"/>
    </row>
    <row r="26" spans="1:11" x14ac:dyDescent="0.25">
      <c r="A26" s="138">
        <v>50982</v>
      </c>
      <c r="B26" s="138">
        <v>54110</v>
      </c>
      <c r="C26" s="139">
        <v>0.80900000000000005</v>
      </c>
      <c r="D26" s="139">
        <v>0.94599999999999995</v>
      </c>
      <c r="E26" s="140">
        <f t="shared" si="0"/>
        <v>1.5604699999999996</v>
      </c>
      <c r="F26" s="140">
        <f t="shared" si="0"/>
        <v>0.44118000000000041</v>
      </c>
      <c r="H26" s="141"/>
      <c r="I26" s="141"/>
      <c r="J26" s="142"/>
      <c r="K26" s="142"/>
    </row>
    <row r="27" spans="1:11" x14ac:dyDescent="0.25">
      <c r="A27" s="138">
        <v>54111</v>
      </c>
      <c r="B27" s="138">
        <v>57238</v>
      </c>
      <c r="C27" s="139">
        <v>0.80100000000000005</v>
      </c>
      <c r="D27" s="139">
        <v>0.94199999999999995</v>
      </c>
      <c r="E27" s="140">
        <f t="shared" si="0"/>
        <v>1.6258299999999997</v>
      </c>
      <c r="F27" s="140">
        <f t="shared" si="0"/>
        <v>0.47386000000000039</v>
      </c>
      <c r="H27" s="141"/>
      <c r="I27" s="141"/>
      <c r="J27" s="142"/>
      <c r="K27" s="142"/>
    </row>
    <row r="28" spans="1:11" x14ac:dyDescent="0.25">
      <c r="A28" s="138">
        <v>57239</v>
      </c>
      <c r="B28" s="138">
        <v>60368</v>
      </c>
      <c r="C28" s="139">
        <v>0.79</v>
      </c>
      <c r="D28" s="139">
        <v>0.93600000000000005</v>
      </c>
      <c r="E28" s="140">
        <f t="shared" si="0"/>
        <v>1.7156999999999998</v>
      </c>
      <c r="F28" s="140">
        <f t="shared" si="0"/>
        <v>0.52287999999999957</v>
      </c>
      <c r="H28" s="141"/>
      <c r="I28" s="141"/>
      <c r="J28" s="142"/>
      <c r="K28" s="142"/>
    </row>
    <row r="29" spans="1:11" x14ac:dyDescent="0.25">
      <c r="A29" s="138">
        <v>60369</v>
      </c>
      <c r="B29" s="138">
        <v>63499</v>
      </c>
      <c r="C29" s="139">
        <v>0.76800000000000002</v>
      </c>
      <c r="D29" s="139">
        <v>0.93200000000000005</v>
      </c>
      <c r="E29" s="140">
        <f t="shared" si="0"/>
        <v>1.8954399999999998</v>
      </c>
      <c r="F29" s="140">
        <f t="shared" si="0"/>
        <v>0.55555999999999961</v>
      </c>
      <c r="H29" s="141"/>
      <c r="I29" s="141"/>
      <c r="J29" s="142"/>
      <c r="K29" s="142"/>
    </row>
    <row r="30" spans="1:11" x14ac:dyDescent="0.25">
      <c r="A30" s="138">
        <v>63500</v>
      </c>
      <c r="B30" s="138">
        <v>66627</v>
      </c>
      <c r="C30" s="139">
        <v>0.745</v>
      </c>
      <c r="D30" s="139">
        <v>0.92900000000000005</v>
      </c>
      <c r="E30" s="140">
        <f t="shared" si="0"/>
        <v>2.0833499999999998</v>
      </c>
      <c r="F30" s="140">
        <f t="shared" si="0"/>
        <v>0.58006999999999964</v>
      </c>
      <c r="H30" s="141"/>
      <c r="I30" s="141"/>
      <c r="J30" s="142"/>
      <c r="K30" s="142"/>
    </row>
    <row r="31" spans="1:11" x14ac:dyDescent="0.25">
      <c r="A31" s="138">
        <v>66628</v>
      </c>
      <c r="B31" s="138">
        <v>69758</v>
      </c>
      <c r="C31" s="139">
        <v>0.72299999999999998</v>
      </c>
      <c r="D31" s="139">
        <v>0.92200000000000004</v>
      </c>
      <c r="E31" s="140">
        <f t="shared" si="0"/>
        <v>2.26309</v>
      </c>
      <c r="F31" s="140">
        <f t="shared" si="0"/>
        <v>0.6372599999999996</v>
      </c>
      <c r="H31" s="141"/>
      <c r="I31" s="141"/>
      <c r="J31" s="142"/>
      <c r="K31" s="142"/>
    </row>
    <row r="32" spans="1:11" x14ac:dyDescent="0.25">
      <c r="A32" s="138">
        <v>69759</v>
      </c>
      <c r="B32" s="138">
        <v>72887</v>
      </c>
      <c r="C32" s="139">
        <v>0.69899999999999995</v>
      </c>
      <c r="D32" s="139">
        <v>0.91700000000000004</v>
      </c>
      <c r="E32" s="140">
        <f t="shared" si="0"/>
        <v>2.4591700000000003</v>
      </c>
      <c r="F32" s="140">
        <f t="shared" si="0"/>
        <v>0.67810999999999966</v>
      </c>
      <c r="H32" s="141"/>
      <c r="I32" s="141"/>
      <c r="J32" s="142"/>
      <c r="K32" s="142"/>
    </row>
    <row r="33" spans="1:11" x14ac:dyDescent="0.25">
      <c r="A33" s="138">
        <v>72888</v>
      </c>
      <c r="B33" s="138">
        <v>76016</v>
      </c>
      <c r="C33" s="139">
        <v>0.67600000000000005</v>
      </c>
      <c r="D33" s="139">
        <v>0.91200000000000003</v>
      </c>
      <c r="E33" s="140">
        <f t="shared" si="0"/>
        <v>2.6470799999999994</v>
      </c>
      <c r="F33" s="140">
        <f t="shared" si="0"/>
        <v>0.71895999999999971</v>
      </c>
      <c r="H33" s="141"/>
      <c r="I33" s="141"/>
      <c r="J33" s="142"/>
      <c r="K33" s="142"/>
    </row>
    <row r="34" spans="1:11" x14ac:dyDescent="0.25">
      <c r="A34" s="138">
        <v>76017</v>
      </c>
      <c r="B34" s="138">
        <v>79148</v>
      </c>
      <c r="C34" s="139">
        <v>0.65400000000000003</v>
      </c>
      <c r="D34" s="139">
        <v>0.90500000000000003</v>
      </c>
      <c r="E34" s="140">
        <f t="shared" si="0"/>
        <v>2.8268199999999997</v>
      </c>
      <c r="F34" s="140">
        <f t="shared" si="0"/>
        <v>0.77614999999999978</v>
      </c>
      <c r="H34" s="141"/>
      <c r="I34" s="141"/>
      <c r="J34" s="142"/>
      <c r="K34" s="142"/>
    </row>
    <row r="35" spans="1:11" x14ac:dyDescent="0.25">
      <c r="A35" s="138">
        <v>79149</v>
      </c>
      <c r="B35" s="138">
        <v>82276</v>
      </c>
      <c r="C35" s="139">
        <v>0.63100000000000001</v>
      </c>
      <c r="D35" s="139">
        <v>0.9</v>
      </c>
      <c r="E35" s="140">
        <f t="shared" si="0"/>
        <v>3.0147300000000001</v>
      </c>
      <c r="F35" s="140">
        <f t="shared" si="0"/>
        <v>0.81699999999999984</v>
      </c>
      <c r="H35" s="141"/>
      <c r="I35" s="141"/>
      <c r="J35" s="142"/>
      <c r="K35" s="142"/>
    </row>
    <row r="36" spans="1:11" x14ac:dyDescent="0.25">
      <c r="A36" s="138">
        <v>82277</v>
      </c>
      <c r="B36" s="138">
        <v>85408</v>
      </c>
      <c r="C36" s="139">
        <v>0.60899999999999999</v>
      </c>
      <c r="D36" s="139">
        <v>0.89600000000000002</v>
      </c>
      <c r="E36" s="140">
        <f t="shared" si="0"/>
        <v>3.1944699999999999</v>
      </c>
      <c r="F36" s="140">
        <f t="shared" si="0"/>
        <v>0.84967999999999988</v>
      </c>
      <c r="H36" s="141"/>
      <c r="I36" s="141"/>
      <c r="J36" s="142"/>
      <c r="K36" s="142"/>
    </row>
    <row r="37" spans="1:11" x14ac:dyDescent="0.25">
      <c r="A37" s="138">
        <v>85409</v>
      </c>
      <c r="B37" s="138">
        <v>88537</v>
      </c>
      <c r="C37" s="139">
        <v>0.58399999999999996</v>
      </c>
      <c r="D37" s="139">
        <v>0.89300000000000002</v>
      </c>
      <c r="E37" s="140">
        <f t="shared" si="0"/>
        <v>3.3987200000000004</v>
      </c>
      <c r="F37" s="140">
        <f t="shared" si="0"/>
        <v>0.87418999999999991</v>
      </c>
      <c r="H37" s="141"/>
      <c r="I37" s="141"/>
      <c r="J37" s="142"/>
      <c r="K37" s="142"/>
    </row>
    <row r="38" spans="1:11" x14ac:dyDescent="0.25">
      <c r="A38" s="138">
        <v>88538</v>
      </c>
      <c r="B38" s="138">
        <v>91665</v>
      </c>
      <c r="C38" s="139">
        <v>0.56200000000000006</v>
      </c>
      <c r="D38" s="139">
        <v>0.88600000000000001</v>
      </c>
      <c r="E38" s="140">
        <f t="shared" si="0"/>
        <v>3.5784599999999993</v>
      </c>
      <c r="F38" s="140">
        <f t="shared" si="0"/>
        <v>0.93137999999999987</v>
      </c>
      <c r="H38" s="141"/>
      <c r="I38" s="141"/>
      <c r="J38" s="142"/>
      <c r="K38" s="142"/>
    </row>
    <row r="39" spans="1:11" x14ac:dyDescent="0.25">
      <c r="A39" s="138">
        <v>91666</v>
      </c>
      <c r="B39" s="138">
        <v>94795</v>
      </c>
      <c r="C39" s="139">
        <v>0.54</v>
      </c>
      <c r="D39" s="139">
        <v>0.88200000000000001</v>
      </c>
      <c r="E39" s="140">
        <f t="shared" si="0"/>
        <v>3.7581999999999995</v>
      </c>
      <c r="F39" s="140">
        <f t="shared" si="0"/>
        <v>0.96405999999999992</v>
      </c>
      <c r="H39" s="141"/>
      <c r="I39" s="141"/>
      <c r="J39" s="142"/>
      <c r="K39" s="142"/>
    </row>
    <row r="40" spans="1:11" x14ac:dyDescent="0.25">
      <c r="A40" s="138">
        <v>94796</v>
      </c>
      <c r="B40" s="138">
        <v>97987</v>
      </c>
      <c r="C40" s="139">
        <v>0.51600000000000001</v>
      </c>
      <c r="D40" s="139">
        <v>0.877</v>
      </c>
      <c r="E40" s="140">
        <f t="shared" si="0"/>
        <v>3.9542799999999998</v>
      </c>
      <c r="F40" s="140">
        <f t="shared" si="0"/>
        <v>1.00491</v>
      </c>
      <c r="H40" s="141"/>
      <c r="I40" s="141"/>
      <c r="J40" s="142"/>
      <c r="K40" s="142"/>
    </row>
    <row r="41" spans="1:11" x14ac:dyDescent="0.25">
      <c r="A41" s="138">
        <v>97988</v>
      </c>
      <c r="B41" s="138">
        <v>101192</v>
      </c>
      <c r="C41" s="139">
        <v>0.496</v>
      </c>
      <c r="D41" s="139">
        <v>0.87</v>
      </c>
      <c r="E41" s="140">
        <f t="shared" si="0"/>
        <v>4.11768</v>
      </c>
      <c r="F41" s="140">
        <f t="shared" si="0"/>
        <v>1.0621</v>
      </c>
      <c r="H41" s="141"/>
      <c r="I41" s="141"/>
      <c r="J41" s="142"/>
      <c r="K41" s="142"/>
    </row>
    <row r="42" spans="1:11" x14ac:dyDescent="0.25">
      <c r="A42" s="138">
        <v>101193</v>
      </c>
      <c r="B42" s="138">
        <v>104397</v>
      </c>
      <c r="C42" s="139">
        <v>0.47499999999999998</v>
      </c>
      <c r="D42" s="139">
        <v>0.86499999999999999</v>
      </c>
      <c r="E42" s="140">
        <f t="shared" si="0"/>
        <v>4.28925</v>
      </c>
      <c r="F42" s="140">
        <f t="shared" si="0"/>
        <v>1.1029500000000001</v>
      </c>
      <c r="H42" s="141"/>
      <c r="I42" s="141"/>
      <c r="J42" s="142"/>
      <c r="K42" s="142"/>
    </row>
    <row r="43" spans="1:11" x14ac:dyDescent="0.25">
      <c r="A43" s="138">
        <v>104398</v>
      </c>
      <c r="B43" s="138">
        <v>107602</v>
      </c>
      <c r="C43" s="139">
        <v>0.45400000000000001</v>
      </c>
      <c r="D43" s="139">
        <v>0.86099999999999999</v>
      </c>
      <c r="E43" s="140">
        <f t="shared" si="0"/>
        <v>4.46082</v>
      </c>
      <c r="F43" s="140">
        <f t="shared" si="0"/>
        <v>1.1356300000000001</v>
      </c>
      <c r="H43" s="141"/>
      <c r="I43" s="141"/>
      <c r="J43" s="142"/>
      <c r="K43" s="142"/>
    </row>
    <row r="44" spans="1:11" x14ac:dyDescent="0.25">
      <c r="A44" s="138">
        <v>107603</v>
      </c>
      <c r="B44" s="138">
        <v>110805</v>
      </c>
      <c r="C44" s="139">
        <v>0.433</v>
      </c>
      <c r="D44" s="139">
        <v>0.85799999999999998</v>
      </c>
      <c r="E44" s="140">
        <f t="shared" si="0"/>
        <v>4.6323899999999991</v>
      </c>
      <c r="F44" s="140">
        <f t="shared" si="0"/>
        <v>1.1601400000000002</v>
      </c>
      <c r="H44" s="141"/>
      <c r="I44" s="141"/>
      <c r="J44" s="142"/>
      <c r="K44" s="142"/>
    </row>
    <row r="45" spans="1:11" x14ac:dyDescent="0.25">
      <c r="A45" s="138">
        <v>110806</v>
      </c>
      <c r="B45" s="138">
        <v>114011</v>
      </c>
      <c r="C45" s="139">
        <v>0.41399999999999998</v>
      </c>
      <c r="D45" s="139">
        <v>0.85099999999999998</v>
      </c>
      <c r="E45" s="140">
        <f t="shared" si="0"/>
        <v>4.7876200000000004</v>
      </c>
      <c r="F45" s="140">
        <f t="shared" si="0"/>
        <v>1.2173300000000002</v>
      </c>
      <c r="H45" s="141"/>
      <c r="I45" s="141"/>
      <c r="J45" s="142"/>
      <c r="K45" s="142"/>
    </row>
    <row r="46" spans="1:11" x14ac:dyDescent="0.25">
      <c r="A46" s="138">
        <v>114012</v>
      </c>
      <c r="B46" s="138">
        <v>117218</v>
      </c>
      <c r="C46" s="139">
        <v>0.39500000000000002</v>
      </c>
      <c r="D46" s="139">
        <v>0.84499999999999997</v>
      </c>
      <c r="E46" s="140">
        <f t="shared" si="0"/>
        <v>4.94285</v>
      </c>
      <c r="F46" s="140">
        <f t="shared" si="0"/>
        <v>1.2663500000000003</v>
      </c>
      <c r="H46" s="141"/>
      <c r="I46" s="141"/>
      <c r="J46" s="142"/>
      <c r="K46" s="142"/>
    </row>
    <row r="47" spans="1:11" x14ac:dyDescent="0.25">
      <c r="A47" s="138">
        <v>117219</v>
      </c>
      <c r="B47" s="138">
        <v>120423</v>
      </c>
      <c r="C47" s="139">
        <v>0.376</v>
      </c>
      <c r="D47" s="139">
        <v>0.84099999999999997</v>
      </c>
      <c r="E47" s="140">
        <f t="shared" si="0"/>
        <v>5.0980800000000004</v>
      </c>
      <c r="F47" s="140">
        <f t="shared" si="0"/>
        <v>1.2990300000000001</v>
      </c>
      <c r="H47" s="141"/>
      <c r="I47" s="141"/>
      <c r="J47" s="142"/>
      <c r="K47" s="142"/>
    </row>
    <row r="48" spans="1:11" x14ac:dyDescent="0.25">
      <c r="A48" s="138">
        <v>120424</v>
      </c>
      <c r="B48" s="138">
        <v>123625</v>
      </c>
      <c r="C48" s="139">
        <v>0.35699999999999998</v>
      </c>
      <c r="D48" s="139">
        <v>0.83499999999999996</v>
      </c>
      <c r="E48" s="140">
        <f t="shared" si="0"/>
        <v>5.2533099999999999</v>
      </c>
      <c r="F48" s="140">
        <f t="shared" si="0"/>
        <v>1.3480500000000002</v>
      </c>
      <c r="H48" s="141"/>
      <c r="I48" s="141"/>
      <c r="J48" s="142"/>
      <c r="K48" s="142"/>
    </row>
    <row r="49" spans="1:11" x14ac:dyDescent="0.25">
      <c r="A49" s="138">
        <v>123626</v>
      </c>
      <c r="B49" s="138">
        <v>126831</v>
      </c>
      <c r="C49" s="139">
        <v>0.34100000000000003</v>
      </c>
      <c r="D49" s="139">
        <v>0.83199999999999996</v>
      </c>
      <c r="E49" s="140">
        <f t="shared" si="0"/>
        <v>5.3840300000000001</v>
      </c>
      <c r="F49" s="140">
        <f t="shared" si="0"/>
        <v>1.3725600000000002</v>
      </c>
      <c r="H49" s="141"/>
      <c r="I49" s="141"/>
      <c r="J49" s="142"/>
      <c r="K49" s="142"/>
    </row>
    <row r="50" spans="1:11" x14ac:dyDescent="0.25">
      <c r="A50" s="138">
        <v>126832</v>
      </c>
      <c r="B50" s="138">
        <v>130037</v>
      </c>
      <c r="C50" s="139">
        <v>0.33300000000000002</v>
      </c>
      <c r="D50" s="139">
        <v>0.82499999999999996</v>
      </c>
      <c r="E50" s="140">
        <f t="shared" si="0"/>
        <v>5.4493900000000002</v>
      </c>
      <c r="F50" s="140">
        <f t="shared" si="0"/>
        <v>1.4297500000000003</v>
      </c>
      <c r="H50" s="141"/>
      <c r="I50" s="141"/>
      <c r="J50" s="142"/>
      <c r="K50" s="142"/>
    </row>
    <row r="51" spans="1:11" x14ac:dyDescent="0.25">
      <c r="A51" s="138">
        <v>130038</v>
      </c>
      <c r="B51" s="138">
        <v>133241</v>
      </c>
      <c r="C51" s="139">
        <v>0.33300000000000002</v>
      </c>
      <c r="D51" s="139">
        <v>0.81899999999999995</v>
      </c>
      <c r="E51" s="140">
        <f t="shared" si="0"/>
        <v>5.4493900000000002</v>
      </c>
      <c r="F51" s="140">
        <f t="shared" si="0"/>
        <v>1.4787700000000004</v>
      </c>
      <c r="H51" s="141"/>
      <c r="I51" s="141"/>
      <c r="J51" s="142"/>
      <c r="K51" s="142"/>
    </row>
    <row r="52" spans="1:11" x14ac:dyDescent="0.25">
      <c r="A52" s="138">
        <v>133242</v>
      </c>
      <c r="B52" s="138">
        <v>136446</v>
      </c>
      <c r="C52" s="139">
        <v>0.33300000000000002</v>
      </c>
      <c r="D52" s="139">
        <v>0.80900000000000005</v>
      </c>
      <c r="E52" s="140">
        <f t="shared" si="0"/>
        <v>5.4493900000000002</v>
      </c>
      <c r="F52" s="140">
        <f t="shared" si="0"/>
        <v>1.5604699999999996</v>
      </c>
      <c r="H52" s="141"/>
      <c r="I52" s="141"/>
      <c r="J52" s="142"/>
      <c r="K52" s="142"/>
    </row>
    <row r="53" spans="1:11" x14ac:dyDescent="0.25">
      <c r="A53" s="138">
        <v>136447</v>
      </c>
      <c r="B53" s="138">
        <v>139650</v>
      </c>
      <c r="C53" s="139">
        <v>0.33300000000000002</v>
      </c>
      <c r="D53" s="139">
        <v>0.80600000000000005</v>
      </c>
      <c r="E53" s="140">
        <f t="shared" si="0"/>
        <v>5.4493900000000002</v>
      </c>
      <c r="F53" s="140">
        <f t="shared" si="0"/>
        <v>1.5849799999999996</v>
      </c>
      <c r="H53" s="141"/>
      <c r="I53" s="141"/>
      <c r="J53" s="142"/>
      <c r="K53" s="142"/>
    </row>
    <row r="54" spans="1:11" x14ac:dyDescent="0.25">
      <c r="A54" s="138">
        <v>139651</v>
      </c>
      <c r="B54" s="138">
        <v>142856</v>
      </c>
      <c r="C54" s="139">
        <v>0.33300000000000002</v>
      </c>
      <c r="D54" s="139">
        <v>0.79800000000000004</v>
      </c>
      <c r="E54" s="140">
        <f t="shared" si="0"/>
        <v>5.4493900000000002</v>
      </c>
      <c r="F54" s="140">
        <f t="shared" si="0"/>
        <v>1.6503399999999997</v>
      </c>
      <c r="H54" s="141"/>
      <c r="I54" s="141"/>
      <c r="J54" s="142"/>
      <c r="K54" s="142"/>
    </row>
    <row r="55" spans="1:11" x14ac:dyDescent="0.25">
      <c r="A55" s="138">
        <v>142857</v>
      </c>
      <c r="B55" s="138">
        <v>146064</v>
      </c>
      <c r="C55" s="139">
        <v>0.33300000000000002</v>
      </c>
      <c r="D55" s="139">
        <v>0.78900000000000003</v>
      </c>
      <c r="E55" s="140">
        <f t="shared" si="0"/>
        <v>5.4493900000000002</v>
      </c>
      <c r="F55" s="140">
        <f t="shared" si="0"/>
        <v>1.7238699999999998</v>
      </c>
      <c r="H55" s="141"/>
      <c r="I55" s="141"/>
      <c r="J55" s="142"/>
      <c r="K55" s="142"/>
    </row>
    <row r="56" spans="1:11" x14ac:dyDescent="0.25">
      <c r="A56" s="138">
        <v>146065</v>
      </c>
      <c r="B56" s="138">
        <v>149266</v>
      </c>
      <c r="C56" s="139">
        <v>0.33300000000000002</v>
      </c>
      <c r="D56" s="139">
        <v>0.78300000000000003</v>
      </c>
      <c r="E56" s="140">
        <f t="shared" si="0"/>
        <v>5.4493900000000002</v>
      </c>
      <c r="F56" s="140">
        <f t="shared" si="0"/>
        <v>1.7728899999999999</v>
      </c>
      <c r="H56" s="141"/>
      <c r="I56" s="141"/>
      <c r="J56" s="142"/>
      <c r="K56" s="142"/>
    </row>
    <row r="57" spans="1:11" x14ac:dyDescent="0.25">
      <c r="A57" s="138">
        <v>149267</v>
      </c>
      <c r="B57" s="138">
        <v>152472</v>
      </c>
      <c r="C57" s="139">
        <v>0.33300000000000002</v>
      </c>
      <c r="D57" s="139">
        <v>0.77400000000000002</v>
      </c>
      <c r="E57" s="140">
        <f t="shared" si="0"/>
        <v>5.4493900000000002</v>
      </c>
      <c r="F57" s="140">
        <f t="shared" si="0"/>
        <v>1.8464199999999997</v>
      </c>
      <c r="H57" s="141"/>
      <c r="I57" s="141"/>
      <c r="J57" s="142"/>
      <c r="K57" s="142"/>
    </row>
    <row r="58" spans="1:11" x14ac:dyDescent="0.25">
      <c r="A58" s="138">
        <v>152473</v>
      </c>
      <c r="B58" s="138">
        <v>155675</v>
      </c>
      <c r="C58" s="139">
        <v>0.33300000000000002</v>
      </c>
      <c r="D58" s="139">
        <v>0.76900000000000002</v>
      </c>
      <c r="E58" s="140">
        <f t="shared" si="0"/>
        <v>5.4493900000000002</v>
      </c>
      <c r="F58" s="140">
        <f t="shared" si="0"/>
        <v>1.8872699999999998</v>
      </c>
      <c r="H58" s="141"/>
      <c r="I58" s="141"/>
      <c r="J58" s="142"/>
      <c r="K58" s="142"/>
    </row>
    <row r="59" spans="1:11" x14ac:dyDescent="0.25">
      <c r="A59" s="138">
        <v>155676</v>
      </c>
      <c r="B59" s="138">
        <v>158882</v>
      </c>
      <c r="C59" s="139">
        <v>0.33300000000000002</v>
      </c>
      <c r="D59" s="139">
        <v>0.76200000000000001</v>
      </c>
      <c r="E59" s="140">
        <f t="shared" si="0"/>
        <v>5.4493900000000002</v>
      </c>
      <c r="F59" s="140">
        <f t="shared" si="0"/>
        <v>1.9444599999999999</v>
      </c>
      <c r="H59" s="141"/>
      <c r="I59" s="141"/>
      <c r="J59" s="142"/>
      <c r="K59" s="142"/>
    </row>
    <row r="60" spans="1:11" x14ac:dyDescent="0.25">
      <c r="A60" s="138">
        <v>158883</v>
      </c>
      <c r="B60" s="138">
        <v>162088</v>
      </c>
      <c r="C60" s="139">
        <v>0.33300000000000002</v>
      </c>
      <c r="D60" s="139">
        <v>0.755</v>
      </c>
      <c r="E60" s="140">
        <f t="shared" si="0"/>
        <v>5.4493900000000002</v>
      </c>
      <c r="F60" s="140">
        <f t="shared" si="0"/>
        <v>2.0016500000000002</v>
      </c>
      <c r="H60" s="141"/>
      <c r="I60" s="141"/>
      <c r="J60" s="142"/>
      <c r="K60" s="142"/>
    </row>
    <row r="61" spans="1:11" x14ac:dyDescent="0.25">
      <c r="A61" s="138">
        <v>162089</v>
      </c>
      <c r="B61" s="138">
        <v>165292</v>
      </c>
      <c r="C61" s="139">
        <v>0.33300000000000002</v>
      </c>
      <c r="D61" s="139">
        <v>0.748</v>
      </c>
      <c r="E61" s="140">
        <f t="shared" si="0"/>
        <v>5.4493900000000002</v>
      </c>
      <c r="F61" s="140">
        <f t="shared" si="0"/>
        <v>2.05884</v>
      </c>
      <c r="H61" s="141"/>
      <c r="I61" s="141"/>
      <c r="J61" s="142"/>
      <c r="K61" s="142"/>
    </row>
    <row r="62" spans="1:11" x14ac:dyDescent="0.25">
      <c r="A62" s="138">
        <v>165293</v>
      </c>
      <c r="B62" s="138">
        <v>168497</v>
      </c>
      <c r="C62" s="139">
        <v>0.33300000000000002</v>
      </c>
      <c r="D62" s="139">
        <v>0.73799999999999999</v>
      </c>
      <c r="E62" s="140">
        <f t="shared" si="0"/>
        <v>5.4493900000000002</v>
      </c>
      <c r="F62" s="140">
        <f t="shared" si="0"/>
        <v>2.1405400000000001</v>
      </c>
      <c r="H62" s="141"/>
      <c r="I62" s="141"/>
      <c r="J62" s="142"/>
      <c r="K62" s="142"/>
    </row>
    <row r="63" spans="1:11" x14ac:dyDescent="0.25">
      <c r="A63" s="138">
        <v>168498</v>
      </c>
      <c r="B63" s="138">
        <v>171699</v>
      </c>
      <c r="C63" s="139">
        <v>0.33300000000000002</v>
      </c>
      <c r="D63" s="139">
        <v>0.73299999999999998</v>
      </c>
      <c r="E63" s="140">
        <f t="shared" si="0"/>
        <v>5.4493900000000002</v>
      </c>
      <c r="F63" s="140">
        <f t="shared" si="0"/>
        <v>2.1813899999999999</v>
      </c>
      <c r="H63" s="141"/>
      <c r="I63" s="141"/>
      <c r="J63" s="142"/>
      <c r="K63" s="142"/>
    </row>
    <row r="64" spans="1:11" x14ac:dyDescent="0.25">
      <c r="A64" s="138">
        <v>171700</v>
      </c>
      <c r="B64" s="138">
        <v>174906</v>
      </c>
      <c r="C64" s="139">
        <v>0.33300000000000002</v>
      </c>
      <c r="D64" s="139">
        <v>0.72599999999999998</v>
      </c>
      <c r="E64" s="140">
        <f t="shared" si="0"/>
        <v>5.4493900000000002</v>
      </c>
      <c r="F64" s="140">
        <f t="shared" si="0"/>
        <v>2.2385800000000002</v>
      </c>
      <c r="H64" s="141"/>
      <c r="I64" s="141"/>
      <c r="J64" s="142"/>
      <c r="K64" s="142"/>
    </row>
    <row r="65" spans="1:11" x14ac:dyDescent="0.25">
      <c r="A65" s="138">
        <v>174907</v>
      </c>
      <c r="B65" s="138">
        <v>178110</v>
      </c>
      <c r="C65" s="139">
        <v>0.33300000000000002</v>
      </c>
      <c r="D65" s="139">
        <v>0.71799999999999997</v>
      </c>
      <c r="E65" s="140">
        <f t="shared" si="0"/>
        <v>5.4493900000000002</v>
      </c>
      <c r="F65" s="140">
        <f t="shared" si="0"/>
        <v>2.3039400000000003</v>
      </c>
      <c r="H65" s="141"/>
      <c r="I65" s="141"/>
      <c r="J65" s="142"/>
      <c r="K65" s="142"/>
    </row>
    <row r="66" spans="1:11" x14ac:dyDescent="0.25">
      <c r="A66" s="138">
        <v>178111</v>
      </c>
      <c r="B66" s="138">
        <v>181317</v>
      </c>
      <c r="C66" s="139">
        <v>0.33300000000000002</v>
      </c>
      <c r="D66" s="139">
        <v>0.71099999999999997</v>
      </c>
      <c r="E66" s="140">
        <f t="shared" ref="E66:F71" si="1">(1-C66)*$A$1</f>
        <v>5.4493900000000002</v>
      </c>
      <c r="F66" s="140">
        <f t="shared" si="1"/>
        <v>2.3611300000000002</v>
      </c>
      <c r="H66" s="141"/>
      <c r="I66" s="141"/>
      <c r="J66" s="142"/>
      <c r="K66" s="142"/>
    </row>
    <row r="67" spans="1:11" x14ac:dyDescent="0.25">
      <c r="A67" s="138">
        <v>181318</v>
      </c>
      <c r="B67" s="138">
        <v>184522</v>
      </c>
      <c r="C67" s="139">
        <v>0.33300000000000002</v>
      </c>
      <c r="D67" s="139">
        <v>0.70499999999999996</v>
      </c>
      <c r="E67" s="140">
        <f t="shared" si="1"/>
        <v>5.4493900000000002</v>
      </c>
      <c r="F67" s="140">
        <f t="shared" si="1"/>
        <v>2.4101500000000002</v>
      </c>
      <c r="H67" s="141"/>
      <c r="I67" s="141"/>
      <c r="J67" s="142"/>
      <c r="K67" s="142"/>
    </row>
    <row r="68" spans="1:11" x14ac:dyDescent="0.25">
      <c r="A68" s="138">
        <v>184523</v>
      </c>
      <c r="B68" s="138">
        <v>187726</v>
      </c>
      <c r="C68" s="139">
        <v>0.33300000000000002</v>
      </c>
      <c r="D68" s="139">
        <v>0.69799999999999995</v>
      </c>
      <c r="E68" s="140">
        <f t="shared" si="1"/>
        <v>5.4493900000000002</v>
      </c>
      <c r="F68" s="140">
        <f t="shared" si="1"/>
        <v>2.4673400000000005</v>
      </c>
      <c r="H68" s="141"/>
      <c r="I68" s="141"/>
      <c r="J68" s="142"/>
      <c r="K68" s="142"/>
    </row>
    <row r="69" spans="1:11" x14ac:dyDescent="0.25">
      <c r="A69" s="138">
        <v>187727</v>
      </c>
      <c r="B69" s="138">
        <v>190932</v>
      </c>
      <c r="C69" s="139">
        <v>0.33300000000000002</v>
      </c>
      <c r="D69" s="139">
        <v>0.69</v>
      </c>
      <c r="E69" s="140">
        <f t="shared" si="1"/>
        <v>5.4493900000000002</v>
      </c>
      <c r="F69" s="140">
        <f t="shared" si="1"/>
        <v>2.5327000000000006</v>
      </c>
      <c r="H69" s="141"/>
      <c r="I69" s="141"/>
      <c r="J69" s="142"/>
      <c r="K69" s="142"/>
    </row>
    <row r="70" spans="1:11" x14ac:dyDescent="0.25">
      <c r="A70" s="138">
        <v>190933</v>
      </c>
      <c r="B70" s="138">
        <v>194135</v>
      </c>
      <c r="C70" s="139">
        <v>0.33300000000000002</v>
      </c>
      <c r="D70" s="139">
        <v>0.68500000000000005</v>
      </c>
      <c r="E70" s="140">
        <f t="shared" si="1"/>
        <v>5.4493900000000002</v>
      </c>
      <c r="F70" s="140">
        <f t="shared" si="1"/>
        <v>2.5735499999999996</v>
      </c>
      <c r="H70" s="141"/>
      <c r="I70" s="141"/>
      <c r="J70" s="142"/>
      <c r="K70" s="142"/>
    </row>
    <row r="71" spans="1:11" x14ac:dyDescent="0.25">
      <c r="A71" s="138">
        <v>194136</v>
      </c>
      <c r="B71" s="138" t="s">
        <v>62</v>
      </c>
      <c r="C71" s="139">
        <v>0.33300000000000002</v>
      </c>
      <c r="D71" s="139">
        <v>0.67600000000000005</v>
      </c>
      <c r="E71" s="140">
        <f t="shared" si="1"/>
        <v>5.4493900000000002</v>
      </c>
      <c r="F71" s="140">
        <f t="shared" si="1"/>
        <v>2.6470799999999994</v>
      </c>
      <c r="H71" s="141"/>
      <c r="J71" s="142"/>
      <c r="K71" s="142"/>
    </row>
    <row r="72" spans="1:11" x14ac:dyDescent="0.25">
      <c r="H72" s="141"/>
    </row>
  </sheetData>
  <mergeCells count="1">
    <mergeCell ref="B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ed366d4-6c86-4869-a156-4564a87dc085">
      <UserInfo>
        <DisplayName>Martin Niemeijer</DisplayName>
        <AccountId>91</AccountId>
        <AccountType/>
      </UserInfo>
      <UserInfo>
        <DisplayName>Koen Kock</DisplayName>
        <AccountId>94</AccountId>
        <AccountType/>
      </UserInfo>
    </SharedWithUsers>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DADCCC7F8D3645B8189B50A80D3246" ma:contentTypeVersion="13" ma:contentTypeDescription="Een nieuw document maken." ma:contentTypeScope="" ma:versionID="970b80d45a15d5a960c9ea556d62e5f6">
  <xsd:schema xmlns:xsd="http://www.w3.org/2001/XMLSchema" xmlns:xs="http://www.w3.org/2001/XMLSchema" xmlns:p="http://schemas.microsoft.com/office/2006/metadata/properties" xmlns:ns1="http://schemas.microsoft.com/sharepoint/v3" xmlns:ns2="ced366d4-6c86-4869-a156-4564a87dc085" xmlns:ns3="cacf1fdb-b0d5-48e9-97ce-196245446e3e" targetNamespace="http://schemas.microsoft.com/office/2006/metadata/properties" ma:root="true" ma:fieldsID="98d1f7600461b21c7bbe5d8c36fa3dd8" ns1:_="" ns2:_="" ns3:_="">
    <xsd:import namespace="http://schemas.microsoft.com/sharepoint/v3"/>
    <xsd:import namespace="ced366d4-6c86-4869-a156-4564a87dc085"/>
    <xsd:import namespace="cacf1fdb-b0d5-48e9-97ce-196245446e3e"/>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d366d4-6c86-4869-a156-4564a87dc085"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element name="LastSharedByUser" ma:index="12" nillable="true" ma:displayName="Laatst gedeeld, per gebruiker" ma:description="" ma:internalName="LastSharedByUser" ma:readOnly="true">
      <xsd:simpleType>
        <xsd:restriction base="dms:Note">
          <xsd:maxLength value="255"/>
        </xsd:restriction>
      </xsd:simpleType>
    </xsd:element>
    <xsd:element name="LastSharedByTime" ma:index="13"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cf1fdb-b0d5-48e9-97ce-196245446e3e"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description="" ma:internalName="MediaServiceAutoTags" ma:readOnly="true">
      <xsd:simpleType>
        <xsd:restriction base="dms:Text"/>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42EEA-A4D5-40C3-BE3B-025A2A7B7938}">
  <ds:schemaRefs>
    <ds:schemaRef ds:uri="http://schemas.microsoft.com/sharepoint/v3/contenttype/forms"/>
  </ds:schemaRefs>
</ds:datastoreItem>
</file>

<file path=customXml/itemProps2.xml><?xml version="1.0" encoding="utf-8"?>
<ds:datastoreItem xmlns:ds="http://schemas.openxmlformats.org/officeDocument/2006/customXml" ds:itemID="{25CC7A57-FF2C-4F90-A340-68E43D3A0563}">
  <ds:schemaRefs>
    <ds:schemaRef ds:uri="http://purl.org/dc/terms/"/>
    <ds:schemaRef ds:uri="http://schemas.microsoft.com/office/2006/documentManagement/types"/>
    <ds:schemaRef ds:uri="ced366d4-6c86-4869-a156-4564a87dc085"/>
    <ds:schemaRef ds:uri="cacf1fdb-b0d5-48e9-97ce-196245446e3e"/>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57CF286-6C9B-4BBB-BA56-E4C76C947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d366d4-6c86-4869-a156-4564a87dc085"/>
    <ds:schemaRef ds:uri="cacf1fdb-b0d5-48e9-97ce-196245446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Aanvraag kindgebonden subsidie</vt:lpstr>
      <vt:lpstr>Minima regeling</vt:lpstr>
      <vt:lpstr>Details subsidie</vt:lpstr>
      <vt:lpstr>Kinderopvangtoeslag tabel 2020</vt:lpstr>
      <vt:lpstr>'Aanvraag kindgebonden subsidie'!Afdrukbereik</vt:lpstr>
      <vt:lpstr>'Minima regeling'!Afdrukbereik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Martin Niemeijer</dc:creator>
  <cp:lastModifiedBy>ChafiaE</cp:lastModifiedBy>
  <cp:lastPrinted>2019-11-25T12:52:36Z</cp:lastPrinted>
  <dcterms:created xsi:type="dcterms:W3CDTF">2017-09-08T12:13:19Z</dcterms:created>
  <dcterms:modified xsi:type="dcterms:W3CDTF">2019-12-12T09:08:36Z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0x010100AADADCCC7F8D3645B8189B50A80D3246</vt:lpwstr>
  </property>
  <property fmtid="{D5CDD505-2E9C-101B-9397-08002B2CF9AE}" pid="3" name="AuthorIds_UIVersion_512">
    <vt:lpwstr>91</vt:lpwstr>
  </property>
  <property fmtid="{D5CDD505-2E9C-101B-9397-08002B2CF9AE}" pid="4" name="AuthorIds_UIVersion_1024">
    <vt:lpwstr>91,94</vt:lpwstr>
  </property>
</Properties>
</file>